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665" yWindow="330" windowWidth="10920" windowHeight="10125" tabRatio="978" activeTab="1"/>
  </bookViews>
  <sheets>
    <sheet name="Forsendur" sheetId="40" r:id="rId1"/>
    <sheet name="Fyrningarskýrsla" sheetId="6" r:id="rId2"/>
    <sheet name="Skattal.fyrn. 2009" sheetId="42" r:id="rId3"/>
  </sheets>
  <externalReferences>
    <externalReference r:id="rId4"/>
    <externalReference r:id="rId5"/>
  </externalReferences>
  <definedNames>
    <definedName name="_1_">'[1]1994-skatt'!#REF!</definedName>
    <definedName name="_2HLUTF">'[1]1994-skatt'!#REF!</definedName>
    <definedName name="_3BYGGINGARVÍSIT">'[1]1994-skatt'!#REF!</definedName>
    <definedName name="_xlnm._FilterDatabase" localSheetId="1" hidden="1">Fyrningarskýrsla!$A$24:$AB$103</definedName>
    <definedName name="_xlnm._FilterDatabase" localSheetId="2" hidden="1">'Skattal.fyrn. 2009'!$A$11:$X$121</definedName>
    <definedName name="Adili">#REF!</definedName>
    <definedName name="AS2DocOpenMode" hidden="1">"AS2DocumentEdit"</definedName>
    <definedName name="BVT">'[2]1994-skatt'!#REF!</definedName>
    <definedName name="DagsA">#REF!</definedName>
    <definedName name="Heimili">IF(ISBLANK(#REF!),"",#REF!)</definedName>
    <definedName name="Kaupdagur">#REF!</definedName>
    <definedName name="Kennitala1">IF(ISBLANK(#REF!)=TRUE,"",#REF!)</definedName>
    <definedName name="Kennitala2">IF(ISBLANK(#REF!)=TRUE,"",#REF!)</definedName>
    <definedName name="MAN" localSheetId="1">Fyrningarskýrsla!$B$6</definedName>
    <definedName name="MAN" localSheetId="2">'Skattal.fyrn. 2009'!$D$10</definedName>
    <definedName name="MAN">#REF!</definedName>
    <definedName name="mane">#REF!</definedName>
    <definedName name="Nafn1">IF(ISBLANK(#REF!)=TRUE,"",#REF!)</definedName>
    <definedName name="Nafn2">IF(ISBLANK(#REF!)=TRUE,"",#REF!)</definedName>
    <definedName name="NPER">#REF!</definedName>
    <definedName name="PR">#REF!</definedName>
    <definedName name="_xlnm.Print_Area" localSheetId="1">Fyrningarskýrsla!$A$3:$T$103</definedName>
    <definedName name="_xlnm.Print_Area" localSheetId="2">'Skattal.fyrn. 2009'!$A$1:$Z$99</definedName>
    <definedName name="_xlnm.Print_Titles" localSheetId="1">Fyrningarskýrsla!$7:$8</definedName>
    <definedName name="_xlnm.Print_Titles" localSheetId="2">'Skattal.fyrn. 2009'!$11:$12</definedName>
    <definedName name="STU" localSheetId="1">Fyrningarskýrsla!#REF!</definedName>
    <definedName name="STU" localSheetId="2">'Skattal.fyrn. 2009'!$D$8</definedName>
    <definedName name="STU">#REF!</definedName>
    <definedName name="Stuðull">!$D$3</definedName>
    <definedName name="summa" localSheetId="1">Fyrningarskýrsla!#REF!</definedName>
    <definedName name="summa">#REF!</definedName>
    <definedName name="TegFram">#REF!</definedName>
    <definedName name="TextRefCopy1">#REF!</definedName>
    <definedName name="TextRefCopy10">#REF!</definedName>
    <definedName name="TextRefCopy11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11</definedName>
  </definedNames>
  <calcPr calcId="145621"/>
</workbook>
</file>

<file path=xl/calcChain.xml><?xml version="1.0" encoding="utf-8"?>
<calcChain xmlns="http://schemas.openxmlformats.org/spreadsheetml/2006/main">
  <c r="D17" i="42" l="1"/>
  <c r="D18" i="42"/>
  <c r="D19" i="42"/>
  <c r="D20" i="42"/>
  <c r="D21" i="42"/>
  <c r="D28" i="42"/>
  <c r="D29" i="42"/>
  <c r="D30" i="42"/>
  <c r="D31" i="42"/>
  <c r="D32" i="42"/>
  <c r="D39" i="42"/>
  <c r="D40" i="42"/>
  <c r="B9" i="42" l="1"/>
  <c r="E85" i="42"/>
  <c r="F85" i="42"/>
  <c r="G21" i="42"/>
  <c r="G20" i="42"/>
  <c r="G19" i="42"/>
  <c r="G18" i="42"/>
  <c r="G17" i="42"/>
  <c r="E78" i="42"/>
  <c r="F78" i="42"/>
  <c r="H78" i="42" s="1"/>
  <c r="E79" i="42"/>
  <c r="F79" i="42"/>
  <c r="H79" i="42" s="1"/>
  <c r="E80" i="42"/>
  <c r="F80" i="42"/>
  <c r="L80" i="42" s="1"/>
  <c r="F67" i="42"/>
  <c r="L67" i="42" s="1"/>
  <c r="F68" i="42"/>
  <c r="F59" i="42"/>
  <c r="H59" i="42" s="1"/>
  <c r="F60" i="42"/>
  <c r="L60" i="42" s="1"/>
  <c r="F61" i="42"/>
  <c r="H61" i="42" s="1"/>
  <c r="D60" i="42"/>
  <c r="D61" i="42"/>
  <c r="D59" i="42"/>
  <c r="F40" i="42"/>
  <c r="H40" i="42" s="1"/>
  <c r="F39" i="42"/>
  <c r="F29" i="42"/>
  <c r="F30" i="42"/>
  <c r="H30" i="42" s="1"/>
  <c r="F31" i="42"/>
  <c r="F32" i="42"/>
  <c r="F28" i="42"/>
  <c r="H28" i="42" s="1"/>
  <c r="F18" i="42"/>
  <c r="L18" i="42" s="1"/>
  <c r="F19" i="42"/>
  <c r="L19" i="42" s="1"/>
  <c r="F20" i="42"/>
  <c r="F21" i="42"/>
  <c r="L21" i="42" s="1"/>
  <c r="F17" i="42"/>
  <c r="L17" i="42" s="1"/>
  <c r="D68" i="42"/>
  <c r="D67" i="42"/>
  <c r="D85" i="42"/>
  <c r="C68" i="42"/>
  <c r="C67" i="42"/>
  <c r="C85" i="42"/>
  <c r="C60" i="42"/>
  <c r="C61" i="42"/>
  <c r="C59" i="42"/>
  <c r="D79" i="42"/>
  <c r="D80" i="42"/>
  <c r="D78" i="42"/>
  <c r="C79" i="42"/>
  <c r="C80" i="42"/>
  <c r="C78" i="42"/>
  <c r="C40" i="42"/>
  <c r="C39" i="42"/>
  <c r="C29" i="42"/>
  <c r="C30" i="42"/>
  <c r="C31" i="42"/>
  <c r="C32" i="42"/>
  <c r="C28" i="42"/>
  <c r="C18" i="42"/>
  <c r="C19" i="42"/>
  <c r="C20" i="42"/>
  <c r="C21" i="42"/>
  <c r="C17" i="42"/>
  <c r="F5" i="42"/>
  <c r="D10" i="42" s="1"/>
  <c r="F4" i="42"/>
  <c r="F7" i="42" s="1"/>
  <c r="B3" i="6"/>
  <c r="B4" i="6"/>
  <c r="B6" i="6"/>
  <c r="O12" i="6"/>
  <c r="R12" i="6"/>
  <c r="V12" i="6"/>
  <c r="W12" i="6"/>
  <c r="Z12" i="6"/>
  <c r="AA12" i="6"/>
  <c r="O13" i="6"/>
  <c r="R13" i="6"/>
  <c r="V13" i="6"/>
  <c r="W13" i="6"/>
  <c r="Z13" i="6"/>
  <c r="AA13" i="6"/>
  <c r="O14" i="6"/>
  <c r="R14" i="6"/>
  <c r="V14" i="6"/>
  <c r="W14" i="6"/>
  <c r="Z14" i="6"/>
  <c r="AA14" i="6"/>
  <c r="O15" i="6"/>
  <c r="R15" i="6"/>
  <c r="V15" i="6"/>
  <c r="W15" i="6"/>
  <c r="Z15" i="6"/>
  <c r="AA15" i="6"/>
  <c r="O16" i="6"/>
  <c r="R16" i="6"/>
  <c r="V16" i="6"/>
  <c r="W16" i="6"/>
  <c r="Z16" i="6"/>
  <c r="AA16" i="6"/>
  <c r="O17" i="6"/>
  <c r="R17" i="6"/>
  <c r="V17" i="6"/>
  <c r="W17" i="6"/>
  <c r="Z17" i="6"/>
  <c r="AA17" i="6"/>
  <c r="O18" i="6"/>
  <c r="R18" i="6"/>
  <c r="V18" i="6"/>
  <c r="W18" i="6"/>
  <c r="Z18" i="6"/>
  <c r="AA18" i="6"/>
  <c r="O19" i="6"/>
  <c r="R19" i="6"/>
  <c r="V19" i="6"/>
  <c r="W19" i="6"/>
  <c r="Z19" i="6"/>
  <c r="AA19" i="6"/>
  <c r="E21" i="6"/>
  <c r="F21" i="6"/>
  <c r="G21" i="6"/>
  <c r="J21" i="6"/>
  <c r="M21" i="6"/>
  <c r="O25" i="6"/>
  <c r="O36" i="6" s="1"/>
  <c r="R25" i="6"/>
  <c r="V25" i="6"/>
  <c r="W25" i="6"/>
  <c r="Z25" i="6"/>
  <c r="AA25" i="6"/>
  <c r="O26" i="6"/>
  <c r="R26" i="6"/>
  <c r="V26" i="6"/>
  <c r="V36" i="6" s="1"/>
  <c r="W26" i="6"/>
  <c r="Z26" i="6"/>
  <c r="AA26" i="6"/>
  <c r="O27" i="6"/>
  <c r="R27" i="6"/>
  <c r="V27" i="6"/>
  <c r="W27" i="6"/>
  <c r="Z27" i="6"/>
  <c r="AA27" i="6"/>
  <c r="O28" i="6"/>
  <c r="R28" i="6"/>
  <c r="V28" i="6"/>
  <c r="W28" i="6"/>
  <c r="Z28" i="6"/>
  <c r="AA28" i="6"/>
  <c r="O29" i="6"/>
  <c r="R29" i="6"/>
  <c r="V29" i="6"/>
  <c r="W29" i="6"/>
  <c r="Z29" i="6"/>
  <c r="AA29" i="6"/>
  <c r="O30" i="6"/>
  <c r="R30" i="6"/>
  <c r="V30" i="6"/>
  <c r="W30" i="6"/>
  <c r="Z30" i="6"/>
  <c r="AA30" i="6"/>
  <c r="O31" i="6"/>
  <c r="R31" i="6"/>
  <c r="V31" i="6"/>
  <c r="W31" i="6"/>
  <c r="Z31" i="6"/>
  <c r="AA31" i="6"/>
  <c r="O32" i="6"/>
  <c r="R32" i="6"/>
  <c r="V32" i="6"/>
  <c r="W32" i="6"/>
  <c r="Z32" i="6"/>
  <c r="AA32" i="6"/>
  <c r="O33" i="6"/>
  <c r="R33" i="6"/>
  <c r="V33" i="6"/>
  <c r="W33" i="6"/>
  <c r="Z33" i="6"/>
  <c r="AA33" i="6"/>
  <c r="O34" i="6"/>
  <c r="R34" i="6"/>
  <c r="V34" i="6"/>
  <c r="W34" i="6"/>
  <c r="Z34" i="6"/>
  <c r="AA34" i="6"/>
  <c r="E36" i="6"/>
  <c r="F36" i="6"/>
  <c r="G36" i="6"/>
  <c r="J36" i="6"/>
  <c r="M36" i="6"/>
  <c r="O41" i="6"/>
  <c r="R41" i="6"/>
  <c r="V41" i="6"/>
  <c r="W41" i="6"/>
  <c r="Z41" i="6"/>
  <c r="AA41" i="6"/>
  <c r="O42" i="6"/>
  <c r="R42" i="6"/>
  <c r="V42" i="6"/>
  <c r="W42" i="6"/>
  <c r="Z42" i="6"/>
  <c r="AA42" i="6"/>
  <c r="O43" i="6"/>
  <c r="R43" i="6"/>
  <c r="V43" i="6"/>
  <c r="W43" i="6"/>
  <c r="Z43" i="6"/>
  <c r="AA43" i="6"/>
  <c r="O44" i="6"/>
  <c r="R44" i="6"/>
  <c r="V44" i="6"/>
  <c r="W44" i="6"/>
  <c r="Z44" i="6"/>
  <c r="AA44" i="6"/>
  <c r="O45" i="6"/>
  <c r="R45" i="6"/>
  <c r="V45" i="6"/>
  <c r="W45" i="6"/>
  <c r="Z45" i="6"/>
  <c r="AA45" i="6"/>
  <c r="O46" i="6"/>
  <c r="R46" i="6"/>
  <c r="V46" i="6"/>
  <c r="W46" i="6"/>
  <c r="Z46" i="6"/>
  <c r="AA46" i="6"/>
  <c r="O47" i="6"/>
  <c r="R47" i="6"/>
  <c r="V47" i="6"/>
  <c r="W47" i="6"/>
  <c r="Z47" i="6"/>
  <c r="AA47" i="6"/>
  <c r="O48" i="6"/>
  <c r="R48" i="6"/>
  <c r="V48" i="6"/>
  <c r="W48" i="6"/>
  <c r="Z48" i="6"/>
  <c r="AA48" i="6"/>
  <c r="E50" i="6"/>
  <c r="F50" i="6"/>
  <c r="G50" i="6"/>
  <c r="J50" i="6"/>
  <c r="M50" i="6"/>
  <c r="O54" i="6"/>
  <c r="R54" i="6"/>
  <c r="V54" i="6"/>
  <c r="W54" i="6"/>
  <c r="Z54" i="6"/>
  <c r="AA54" i="6"/>
  <c r="O55" i="6"/>
  <c r="R55" i="6"/>
  <c r="V55" i="6"/>
  <c r="W55" i="6"/>
  <c r="Z55" i="6"/>
  <c r="AA55" i="6"/>
  <c r="O56" i="6"/>
  <c r="R56" i="6"/>
  <c r="V56" i="6"/>
  <c r="W56" i="6"/>
  <c r="Z56" i="6"/>
  <c r="AA56" i="6"/>
  <c r="O57" i="6"/>
  <c r="R57" i="6"/>
  <c r="V57" i="6"/>
  <c r="W57" i="6"/>
  <c r="Z57" i="6"/>
  <c r="AA57" i="6"/>
  <c r="O58" i="6"/>
  <c r="R58" i="6"/>
  <c r="V58" i="6"/>
  <c r="W58" i="6"/>
  <c r="Z58" i="6"/>
  <c r="AA58" i="6"/>
  <c r="O59" i="6"/>
  <c r="R59" i="6"/>
  <c r="V59" i="6"/>
  <c r="W59" i="6"/>
  <c r="Z59" i="6"/>
  <c r="AA59" i="6"/>
  <c r="O60" i="6"/>
  <c r="R60" i="6"/>
  <c r="V60" i="6"/>
  <c r="W60" i="6"/>
  <c r="Z60" i="6"/>
  <c r="AA60" i="6"/>
  <c r="E62" i="6"/>
  <c r="F62" i="6"/>
  <c r="G62" i="6"/>
  <c r="J62" i="6"/>
  <c r="M62" i="6"/>
  <c r="O66" i="6"/>
  <c r="R66" i="6"/>
  <c r="V66" i="6"/>
  <c r="W66" i="6"/>
  <c r="Z66" i="6"/>
  <c r="AA66" i="6"/>
  <c r="O67" i="6"/>
  <c r="R67" i="6"/>
  <c r="V67" i="6"/>
  <c r="W67" i="6"/>
  <c r="Z67" i="6"/>
  <c r="AA67" i="6"/>
  <c r="O68" i="6"/>
  <c r="R68" i="6"/>
  <c r="V68" i="6"/>
  <c r="W68" i="6"/>
  <c r="Z68" i="6"/>
  <c r="AA68" i="6"/>
  <c r="O69" i="6"/>
  <c r="R69" i="6"/>
  <c r="V69" i="6"/>
  <c r="W69" i="6"/>
  <c r="Z69" i="6"/>
  <c r="AA69" i="6"/>
  <c r="O70" i="6"/>
  <c r="R70" i="6"/>
  <c r="V70" i="6"/>
  <c r="W70" i="6"/>
  <c r="Z70" i="6"/>
  <c r="AA70" i="6"/>
  <c r="O71" i="6"/>
  <c r="R71" i="6"/>
  <c r="V71" i="6"/>
  <c r="W71" i="6"/>
  <c r="Z71" i="6"/>
  <c r="AA71" i="6"/>
  <c r="O72" i="6"/>
  <c r="R72" i="6"/>
  <c r="V72" i="6"/>
  <c r="W72" i="6"/>
  <c r="Z72" i="6"/>
  <c r="AA72" i="6"/>
  <c r="O73" i="6"/>
  <c r="R73" i="6"/>
  <c r="V73" i="6"/>
  <c r="W73" i="6"/>
  <c r="Z73" i="6"/>
  <c r="AA73" i="6"/>
  <c r="O74" i="6"/>
  <c r="R74" i="6"/>
  <c r="V74" i="6"/>
  <c r="W74" i="6"/>
  <c r="Z74" i="6"/>
  <c r="AA74" i="6"/>
  <c r="E76" i="6"/>
  <c r="F76" i="6"/>
  <c r="G76" i="6"/>
  <c r="J76" i="6"/>
  <c r="M76" i="6"/>
  <c r="O81" i="6"/>
  <c r="R81" i="6"/>
  <c r="V81" i="6"/>
  <c r="W81" i="6"/>
  <c r="Z81" i="6"/>
  <c r="AA81" i="6"/>
  <c r="O82" i="6"/>
  <c r="R82" i="6"/>
  <c r="V82" i="6"/>
  <c r="W82" i="6"/>
  <c r="Z82" i="6"/>
  <c r="AA82" i="6"/>
  <c r="O83" i="6"/>
  <c r="R83" i="6"/>
  <c r="V83" i="6"/>
  <c r="W83" i="6"/>
  <c r="Z83" i="6"/>
  <c r="AA83" i="6"/>
  <c r="O84" i="6"/>
  <c r="R84" i="6"/>
  <c r="V84" i="6"/>
  <c r="W84" i="6"/>
  <c r="Z84" i="6"/>
  <c r="AA84" i="6"/>
  <c r="E86" i="6"/>
  <c r="F86" i="6"/>
  <c r="G86" i="6"/>
  <c r="J86" i="6"/>
  <c r="M86" i="6"/>
  <c r="O90" i="6"/>
  <c r="R90" i="6"/>
  <c r="V90" i="6"/>
  <c r="W90" i="6"/>
  <c r="Z90" i="6"/>
  <c r="AA90" i="6"/>
  <c r="O91" i="6"/>
  <c r="R91" i="6"/>
  <c r="V91" i="6"/>
  <c r="W91" i="6"/>
  <c r="Z91" i="6"/>
  <c r="AA91" i="6"/>
  <c r="O92" i="6"/>
  <c r="R92" i="6"/>
  <c r="V92" i="6"/>
  <c r="W92" i="6"/>
  <c r="Z92" i="6"/>
  <c r="AA92" i="6"/>
  <c r="O93" i="6"/>
  <c r="R93" i="6"/>
  <c r="V93" i="6"/>
  <c r="W93" i="6"/>
  <c r="Z93" i="6"/>
  <c r="AA93" i="6"/>
  <c r="O94" i="6"/>
  <c r="R94" i="6"/>
  <c r="V94" i="6"/>
  <c r="W94" i="6"/>
  <c r="Z94" i="6"/>
  <c r="AA94" i="6"/>
  <c r="O95" i="6"/>
  <c r="R95" i="6"/>
  <c r="V95" i="6"/>
  <c r="W95" i="6"/>
  <c r="Z95" i="6"/>
  <c r="AA95" i="6"/>
  <c r="O96" i="6"/>
  <c r="R96" i="6"/>
  <c r="V96" i="6"/>
  <c r="W96" i="6"/>
  <c r="Z96" i="6"/>
  <c r="AA96" i="6"/>
  <c r="O97" i="6"/>
  <c r="R97" i="6"/>
  <c r="V97" i="6"/>
  <c r="W97" i="6"/>
  <c r="Z97" i="6"/>
  <c r="AA97" i="6"/>
  <c r="O98" i="6"/>
  <c r="R98" i="6"/>
  <c r="V98" i="6"/>
  <c r="W98" i="6"/>
  <c r="Z98" i="6"/>
  <c r="AA98" i="6"/>
  <c r="E100" i="6"/>
  <c r="F100" i="6"/>
  <c r="G100" i="6"/>
  <c r="J100" i="6"/>
  <c r="M100" i="6"/>
  <c r="Q17" i="42"/>
  <c r="W17" i="42"/>
  <c r="AB17" i="42"/>
  <c r="AC17" i="42" s="1"/>
  <c r="AD17" i="42" s="1"/>
  <c r="A17" i="42" s="1"/>
  <c r="Q18" i="42"/>
  <c r="W18" i="42"/>
  <c r="V18" i="42" s="1"/>
  <c r="AB18" i="42"/>
  <c r="AC18" i="42" s="1"/>
  <c r="AD18" i="42" s="1"/>
  <c r="A18" i="42" s="1"/>
  <c r="Q19" i="42"/>
  <c r="W19" i="42"/>
  <c r="V19" i="42" s="1"/>
  <c r="AB19" i="42"/>
  <c r="AC19" i="42" s="1"/>
  <c r="AD19" i="42" s="1"/>
  <c r="A19" i="42" s="1"/>
  <c r="H20" i="42"/>
  <c r="L20" i="42"/>
  <c r="Q20" i="42"/>
  <c r="W20" i="42"/>
  <c r="V20" i="42" s="1"/>
  <c r="AB20" i="42"/>
  <c r="AC20" i="42" s="1"/>
  <c r="AD20" i="42" s="1"/>
  <c r="A20" i="42" s="1"/>
  <c r="Q21" i="42"/>
  <c r="W21" i="42"/>
  <c r="V21" i="42" s="1"/>
  <c r="AB21" i="42"/>
  <c r="AC21" i="42" s="1"/>
  <c r="AD21" i="42" s="1"/>
  <c r="A21" i="42" s="1"/>
  <c r="H22" i="42"/>
  <c r="L22" i="42"/>
  <c r="Q22" i="42"/>
  <c r="W22" i="42"/>
  <c r="V22" i="42" s="1"/>
  <c r="AB22" i="42"/>
  <c r="AC22" i="42" s="1"/>
  <c r="AD22" i="42" s="1"/>
  <c r="A22" i="42" s="1"/>
  <c r="H23" i="42"/>
  <c r="L23" i="42"/>
  <c r="Q23" i="42"/>
  <c r="W23" i="42"/>
  <c r="V23" i="42" s="1"/>
  <c r="AB23" i="42"/>
  <c r="AC23" i="42" s="1"/>
  <c r="AD23" i="42" s="1"/>
  <c r="A23" i="42" s="1"/>
  <c r="H24" i="42"/>
  <c r="L24" i="42"/>
  <c r="Q24" i="42"/>
  <c r="W24" i="42"/>
  <c r="V24" i="42" s="1"/>
  <c r="AB24" i="42"/>
  <c r="AC24" i="42" s="1"/>
  <c r="AD24" i="42" s="1"/>
  <c r="A24" i="42" s="1"/>
  <c r="F26" i="42"/>
  <c r="J26" i="42"/>
  <c r="X26" i="42"/>
  <c r="Z26" i="42"/>
  <c r="AB26" i="42"/>
  <c r="AC26" i="42" s="1"/>
  <c r="AD26" i="42" s="1"/>
  <c r="A26" i="42" s="1"/>
  <c r="AB27" i="42"/>
  <c r="AC27" i="42" s="1"/>
  <c r="AD27" i="42" s="1"/>
  <c r="A27" i="42" s="1"/>
  <c r="L28" i="42"/>
  <c r="Q28" i="42"/>
  <c r="W28" i="42"/>
  <c r="AB28" i="42"/>
  <c r="AC28" i="42" s="1"/>
  <c r="AD28" i="42" s="1"/>
  <c r="A28" i="42" s="1"/>
  <c r="H29" i="42"/>
  <c r="L29" i="42"/>
  <c r="Q29" i="42"/>
  <c r="W29" i="42"/>
  <c r="V29" i="42" s="1"/>
  <c r="AB29" i="42"/>
  <c r="AC29" i="42" s="1"/>
  <c r="AD29" i="42" s="1"/>
  <c r="A29" i="42" s="1"/>
  <c r="L30" i="42"/>
  <c r="Q30" i="42"/>
  <c r="W30" i="42"/>
  <c r="V30" i="42" s="1"/>
  <c r="AB30" i="42"/>
  <c r="AC30" i="42" s="1"/>
  <c r="AD30" i="42" s="1"/>
  <c r="A30" i="42" s="1"/>
  <c r="H31" i="42"/>
  <c r="L31" i="42"/>
  <c r="Q31" i="42"/>
  <c r="W31" i="42"/>
  <c r="V31" i="42" s="1"/>
  <c r="AB31" i="42"/>
  <c r="AC31" i="42" s="1"/>
  <c r="AD31" i="42" s="1"/>
  <c r="A31" i="42" s="1"/>
  <c r="H32" i="42"/>
  <c r="L32" i="42"/>
  <c r="Q32" i="42"/>
  <c r="W32" i="42"/>
  <c r="V32" i="42" s="1"/>
  <c r="AB32" i="42"/>
  <c r="AC32" i="42" s="1"/>
  <c r="AD32" i="42" s="1"/>
  <c r="A32" i="42" s="1"/>
  <c r="H33" i="42"/>
  <c r="L33" i="42"/>
  <c r="Q33" i="42"/>
  <c r="W33" i="42"/>
  <c r="V33" i="42" s="1"/>
  <c r="AB33" i="42"/>
  <c r="AC33" i="42" s="1"/>
  <c r="AD33" i="42" s="1"/>
  <c r="A33" i="42" s="1"/>
  <c r="H34" i="42"/>
  <c r="L34" i="42"/>
  <c r="Q34" i="42"/>
  <c r="W34" i="42"/>
  <c r="V34" i="42" s="1"/>
  <c r="AB34" i="42"/>
  <c r="AC34" i="42" s="1"/>
  <c r="AD34" i="42" s="1"/>
  <c r="A34" i="42" s="1"/>
  <c r="H35" i="42"/>
  <c r="L35" i="42"/>
  <c r="Q35" i="42"/>
  <c r="W35" i="42"/>
  <c r="V35" i="42" s="1"/>
  <c r="AB35" i="42"/>
  <c r="AC35" i="42" s="1"/>
  <c r="AD35" i="42" s="1"/>
  <c r="A35" i="42" s="1"/>
  <c r="Q36" i="42"/>
  <c r="AB36" i="42"/>
  <c r="AC36" i="42" s="1"/>
  <c r="AD36" i="42" s="1"/>
  <c r="G37" i="42"/>
  <c r="J37" i="42"/>
  <c r="X37" i="42"/>
  <c r="Z37" i="42"/>
  <c r="AB37" i="42"/>
  <c r="AC37" i="42" s="1"/>
  <c r="AD37" i="42" s="1"/>
  <c r="A37" i="42" s="1"/>
  <c r="AB38" i="42"/>
  <c r="AC38" i="42" s="1"/>
  <c r="AD38" i="42" s="1"/>
  <c r="A38" i="42" s="1"/>
  <c r="H39" i="42"/>
  <c r="L39" i="42"/>
  <c r="Q39" i="42"/>
  <c r="W39" i="42"/>
  <c r="AB39" i="42"/>
  <c r="AC39" i="42" s="1"/>
  <c r="AD39" i="42" s="1"/>
  <c r="A39" i="42" s="1"/>
  <c r="Q40" i="42"/>
  <c r="W40" i="42"/>
  <c r="V40" i="42" s="1"/>
  <c r="AB40" i="42"/>
  <c r="AC40" i="42" s="1"/>
  <c r="AD40" i="42" s="1"/>
  <c r="A40" i="42" s="1"/>
  <c r="H41" i="42"/>
  <c r="L41" i="42"/>
  <c r="Q41" i="42"/>
  <c r="W41" i="42"/>
  <c r="V41" i="42" s="1"/>
  <c r="AB41" i="42"/>
  <c r="AC41" i="42" s="1"/>
  <c r="AD41" i="42" s="1"/>
  <c r="A41" i="42" s="1"/>
  <c r="H42" i="42"/>
  <c r="L42" i="42"/>
  <c r="Q42" i="42"/>
  <c r="W42" i="42"/>
  <c r="V42" i="42" s="1"/>
  <c r="AB42" i="42"/>
  <c r="AC42" i="42" s="1"/>
  <c r="AD42" i="42" s="1"/>
  <c r="A42" i="42" s="1"/>
  <c r="H43" i="42"/>
  <c r="L43" i="42"/>
  <c r="Q43" i="42"/>
  <c r="W43" i="42"/>
  <c r="V43" i="42" s="1"/>
  <c r="AB43" i="42"/>
  <c r="AC43" i="42" s="1"/>
  <c r="AD43" i="42" s="1"/>
  <c r="A43" i="42" s="1"/>
  <c r="H44" i="42"/>
  <c r="L44" i="42"/>
  <c r="Q44" i="42"/>
  <c r="W44" i="42"/>
  <c r="V44" i="42" s="1"/>
  <c r="AB44" i="42"/>
  <c r="AC44" i="42" s="1"/>
  <c r="AD44" i="42" s="1"/>
  <c r="A44" i="42" s="1"/>
  <c r="H45" i="42"/>
  <c r="L45" i="42"/>
  <c r="Q45" i="42"/>
  <c r="W45" i="42"/>
  <c r="V45" i="42" s="1"/>
  <c r="AB45" i="42"/>
  <c r="AC45" i="42" s="1"/>
  <c r="AD45" i="42" s="1"/>
  <c r="A45" i="42" s="1"/>
  <c r="G47" i="42"/>
  <c r="J47" i="42"/>
  <c r="X47" i="42"/>
  <c r="Z47" i="42"/>
  <c r="AB47" i="42"/>
  <c r="AC47" i="42" s="1"/>
  <c r="AD47" i="42" s="1"/>
  <c r="A47" i="42" s="1"/>
  <c r="AB48" i="42"/>
  <c r="AC48" i="42" s="1"/>
  <c r="AD48" i="42" s="1"/>
  <c r="A48" i="42" s="1"/>
  <c r="H49" i="42"/>
  <c r="L49" i="42"/>
  <c r="Q49" i="42"/>
  <c r="W49" i="42"/>
  <c r="AB49" i="42"/>
  <c r="AC49" i="42" s="1"/>
  <c r="AD49" i="42" s="1"/>
  <c r="A49" i="42" s="1"/>
  <c r="H50" i="42"/>
  <c r="L50" i="42"/>
  <c r="Q50" i="42"/>
  <c r="W50" i="42"/>
  <c r="V50" i="42" s="1"/>
  <c r="AB50" i="42"/>
  <c r="AC50" i="42" s="1"/>
  <c r="AD50" i="42" s="1"/>
  <c r="A50" i="42" s="1"/>
  <c r="H51" i="42"/>
  <c r="L51" i="42"/>
  <c r="Q51" i="42"/>
  <c r="W51" i="42"/>
  <c r="V51" i="42" s="1"/>
  <c r="AB51" i="42"/>
  <c r="AC51" i="42" s="1"/>
  <c r="AD51" i="42" s="1"/>
  <c r="A51" i="42" s="1"/>
  <c r="H52" i="42"/>
  <c r="L52" i="42"/>
  <c r="Q52" i="42"/>
  <c r="W52" i="42"/>
  <c r="V52" i="42" s="1"/>
  <c r="AB52" i="42"/>
  <c r="AC52" i="42" s="1"/>
  <c r="AD52" i="42" s="1"/>
  <c r="A52" i="42" s="1"/>
  <c r="H53" i="42"/>
  <c r="L53" i="42"/>
  <c r="Q53" i="42"/>
  <c r="W53" i="42"/>
  <c r="V53" i="42" s="1"/>
  <c r="AB53" i="42"/>
  <c r="AC53" i="42" s="1"/>
  <c r="AD53" i="42" s="1"/>
  <c r="A53" i="42" s="1"/>
  <c r="H54" i="42"/>
  <c r="L54" i="42"/>
  <c r="Q54" i="42"/>
  <c r="W54" i="42"/>
  <c r="V54" i="42" s="1"/>
  <c r="AB54" i="42"/>
  <c r="AC54" i="42" s="1"/>
  <c r="AD54" i="42" s="1"/>
  <c r="A54" i="42" s="1"/>
  <c r="H55" i="42"/>
  <c r="L55" i="42"/>
  <c r="Q55" i="42"/>
  <c r="W55" i="42"/>
  <c r="V55" i="42" s="1"/>
  <c r="AB55" i="42"/>
  <c r="AC55" i="42" s="1"/>
  <c r="AD55" i="42" s="1"/>
  <c r="A55" i="42" s="1"/>
  <c r="Q56" i="42"/>
  <c r="AB56" i="42"/>
  <c r="AC56" i="42" s="1"/>
  <c r="AD56" i="42" s="1"/>
  <c r="A56" i="42" s="1"/>
  <c r="F57" i="42"/>
  <c r="G57" i="42"/>
  <c r="J57" i="42"/>
  <c r="X57" i="42"/>
  <c r="Z57" i="42"/>
  <c r="AB57" i="42"/>
  <c r="AC57" i="42" s="1"/>
  <c r="AD57" i="42" s="1"/>
  <c r="A57" i="42" s="1"/>
  <c r="AB58" i="42"/>
  <c r="AC58" i="42" s="1"/>
  <c r="AD58" i="42" s="1"/>
  <c r="A58" i="42" s="1"/>
  <c r="L59" i="42"/>
  <c r="Q59" i="42"/>
  <c r="W59" i="42"/>
  <c r="AB59" i="42"/>
  <c r="AC59" i="42" s="1"/>
  <c r="AD59" i="42" s="1"/>
  <c r="A59" i="42" s="1"/>
  <c r="Q60" i="42"/>
  <c r="W60" i="42"/>
  <c r="V60" i="42" s="1"/>
  <c r="AB60" i="42"/>
  <c r="AC60" i="42" s="1"/>
  <c r="AD60" i="42" s="1"/>
  <c r="A60" i="42" s="1"/>
  <c r="L61" i="42"/>
  <c r="Q61" i="42"/>
  <c r="W61" i="42"/>
  <c r="V61" i="42" s="1"/>
  <c r="AB61" i="42"/>
  <c r="AC61" i="42" s="1"/>
  <c r="AD61" i="42" s="1"/>
  <c r="A61" i="42" s="1"/>
  <c r="H62" i="42"/>
  <c r="L62" i="42"/>
  <c r="Q62" i="42"/>
  <c r="W62" i="42"/>
  <c r="V62" i="42" s="1"/>
  <c r="AB62" i="42"/>
  <c r="AC62" i="42" s="1"/>
  <c r="AD62" i="42" s="1"/>
  <c r="A62" i="42" s="1"/>
  <c r="H63" i="42"/>
  <c r="L63" i="42"/>
  <c r="Q63" i="42"/>
  <c r="W63" i="42"/>
  <c r="V63" i="42" s="1"/>
  <c r="AB63" i="42"/>
  <c r="AC63" i="42" s="1"/>
  <c r="AD63" i="42" s="1"/>
  <c r="A63" i="42" s="1"/>
  <c r="Q64" i="42"/>
  <c r="AB64" i="42"/>
  <c r="AC64" i="42" s="1"/>
  <c r="AD64" i="42" s="1"/>
  <c r="A64" i="42" s="1"/>
  <c r="G65" i="42"/>
  <c r="J65" i="42"/>
  <c r="X65" i="42"/>
  <c r="Z65" i="42"/>
  <c r="AB65" i="42"/>
  <c r="AC65" i="42" s="1"/>
  <c r="AD65" i="42" s="1"/>
  <c r="A65" i="42" s="1"/>
  <c r="AB66" i="42"/>
  <c r="AC66" i="42" s="1"/>
  <c r="AD66" i="42" s="1"/>
  <c r="A66" i="42" s="1"/>
  <c r="Q67" i="42"/>
  <c r="W67" i="42"/>
  <c r="V67" i="42" s="1"/>
  <c r="AB67" i="42"/>
  <c r="AC67" i="42" s="1"/>
  <c r="AD67" i="42" s="1"/>
  <c r="A67" i="42" s="1"/>
  <c r="H68" i="42"/>
  <c r="L68" i="42"/>
  <c r="Q68" i="42"/>
  <c r="W68" i="42"/>
  <c r="V68" i="42" s="1"/>
  <c r="AB68" i="42"/>
  <c r="AC68" i="42" s="1"/>
  <c r="AD68" i="42" s="1"/>
  <c r="A68" i="42" s="1"/>
  <c r="H69" i="42"/>
  <c r="L69" i="42"/>
  <c r="Q69" i="42"/>
  <c r="W69" i="42"/>
  <c r="V69" i="42" s="1"/>
  <c r="AB69" i="42"/>
  <c r="AC69" i="42" s="1"/>
  <c r="AD69" i="42" s="1"/>
  <c r="A69" i="42" s="1"/>
  <c r="H70" i="42"/>
  <c r="L70" i="42"/>
  <c r="Q70" i="42"/>
  <c r="W70" i="42"/>
  <c r="V70" i="42" s="1"/>
  <c r="AB70" i="42"/>
  <c r="AC70" i="42" s="1"/>
  <c r="AD70" i="42" s="1"/>
  <c r="A70" i="42" s="1"/>
  <c r="AB71" i="42"/>
  <c r="AC71" i="42" s="1"/>
  <c r="AD71" i="42" s="1"/>
  <c r="A71" i="42" s="1"/>
  <c r="E72" i="42"/>
  <c r="F72" i="42"/>
  <c r="G72" i="42"/>
  <c r="J72" i="42"/>
  <c r="X72" i="42"/>
  <c r="Z72" i="42"/>
  <c r="AB72" i="42"/>
  <c r="AC72" i="42" s="1"/>
  <c r="AD72" i="42" s="1"/>
  <c r="A72" i="42" s="1"/>
  <c r="AB73" i="42"/>
  <c r="AC73" i="42" s="1"/>
  <c r="AD73" i="42" s="1"/>
  <c r="A73" i="42" s="1"/>
  <c r="AB74" i="42"/>
  <c r="AC74" i="42" s="1"/>
  <c r="AD74" i="42" s="1"/>
  <c r="A74" i="42" s="1"/>
  <c r="AB76" i="42"/>
  <c r="AC76" i="42" s="1"/>
  <c r="AD76" i="42" s="1"/>
  <c r="A76" i="42" s="1"/>
  <c r="AB77" i="42"/>
  <c r="AC77" i="42" s="1"/>
  <c r="AD77" i="42" s="1"/>
  <c r="A77" i="42" s="1"/>
  <c r="Q78" i="42"/>
  <c r="W78" i="42"/>
  <c r="V78" i="42" s="1"/>
  <c r="AB78" i="42"/>
  <c r="AC78" i="42" s="1"/>
  <c r="AD78" i="42" s="1"/>
  <c r="A78" i="42" s="1"/>
  <c r="L79" i="42"/>
  <c r="Q79" i="42"/>
  <c r="W79" i="42"/>
  <c r="V79" i="42" s="1"/>
  <c r="AB79" i="42"/>
  <c r="AC79" i="42" s="1"/>
  <c r="AD79" i="42" s="1"/>
  <c r="A79" i="42" s="1"/>
  <c r="H80" i="42"/>
  <c r="Q80" i="42"/>
  <c r="W80" i="42"/>
  <c r="V80" i="42" s="1"/>
  <c r="AB80" i="42"/>
  <c r="AC80" i="42" s="1"/>
  <c r="AD80" i="42" s="1"/>
  <c r="A80" i="42" s="1"/>
  <c r="H81" i="42"/>
  <c r="L81" i="42"/>
  <c r="Q81" i="42"/>
  <c r="W81" i="42"/>
  <c r="V81" i="42" s="1"/>
  <c r="AB81" i="42"/>
  <c r="AC81" i="42" s="1"/>
  <c r="AD81" i="42" s="1"/>
  <c r="A81" i="42" s="1"/>
  <c r="AB82" i="42"/>
  <c r="AC82" i="42" s="1"/>
  <c r="AD82" i="42" s="1"/>
  <c r="A82" i="42" s="1"/>
  <c r="G83" i="42"/>
  <c r="J83" i="42"/>
  <c r="X83" i="42"/>
  <c r="Z83" i="42"/>
  <c r="AB83" i="42"/>
  <c r="AC83" i="42" s="1"/>
  <c r="AD83" i="42" s="1"/>
  <c r="A83" i="42" s="1"/>
  <c r="AB84" i="42"/>
  <c r="AC84" i="42" s="1"/>
  <c r="AD84" i="42" s="1"/>
  <c r="A84" i="42" s="1"/>
  <c r="H85" i="42"/>
  <c r="L85" i="42"/>
  <c r="Q85" i="42"/>
  <c r="W85" i="42"/>
  <c r="V85" i="42" s="1"/>
  <c r="AB85" i="42"/>
  <c r="AC85" i="42" s="1"/>
  <c r="AD85" i="42" s="1"/>
  <c r="A85" i="42" s="1"/>
  <c r="H86" i="42"/>
  <c r="L86" i="42"/>
  <c r="Q86" i="42"/>
  <c r="W86" i="42"/>
  <c r="V86" i="42" s="1"/>
  <c r="AB86" i="42"/>
  <c r="AC86" i="42" s="1"/>
  <c r="AD86" i="42" s="1"/>
  <c r="A86" i="42" s="1"/>
  <c r="H87" i="42"/>
  <c r="L87" i="42"/>
  <c r="Q87" i="42"/>
  <c r="W87" i="42"/>
  <c r="V87" i="42" s="1"/>
  <c r="AB87" i="42"/>
  <c r="AC87" i="42" s="1"/>
  <c r="AD87" i="42" s="1"/>
  <c r="A87" i="42" s="1"/>
  <c r="AB88" i="42"/>
  <c r="AC88" i="42" s="1"/>
  <c r="AD88" i="42" s="1"/>
  <c r="A88" i="42" s="1"/>
  <c r="F89" i="42"/>
  <c r="G89" i="42"/>
  <c r="J89" i="42"/>
  <c r="X89" i="42"/>
  <c r="Z89" i="42"/>
  <c r="AB89" i="42"/>
  <c r="AC89" i="42" s="1"/>
  <c r="AD89" i="42" s="1"/>
  <c r="A89" i="42" s="1"/>
  <c r="AB90" i="42"/>
  <c r="AC90" i="42" s="1"/>
  <c r="AD90" i="42" s="1"/>
  <c r="A90" i="42" s="1"/>
  <c r="AB91" i="42"/>
  <c r="AC91" i="42" s="1"/>
  <c r="AD91" i="42" s="1"/>
  <c r="A91" i="42" s="1"/>
  <c r="H92" i="42"/>
  <c r="L92" i="42"/>
  <c r="Q92" i="42"/>
  <c r="W92" i="42"/>
  <c r="V92" i="42" s="1"/>
  <c r="AB92" i="42"/>
  <c r="AC92" i="42" s="1"/>
  <c r="AD92" i="42" s="1"/>
  <c r="A92" i="42" s="1"/>
  <c r="H93" i="42"/>
  <c r="L93" i="42"/>
  <c r="Q93" i="42"/>
  <c r="W93" i="42"/>
  <c r="V93" i="42" s="1"/>
  <c r="AB93" i="42"/>
  <c r="AC93" i="42" s="1"/>
  <c r="AD93" i="42" s="1"/>
  <c r="A93" i="42" s="1"/>
  <c r="H94" i="42"/>
  <c r="L94" i="42"/>
  <c r="Q94" i="42"/>
  <c r="W94" i="42"/>
  <c r="V94" i="42" s="1"/>
  <c r="AB94" i="42"/>
  <c r="AC94" i="42" s="1"/>
  <c r="AD94" i="42" s="1"/>
  <c r="A94" i="42" s="1"/>
  <c r="H95" i="42"/>
  <c r="L95" i="42"/>
  <c r="Q95" i="42"/>
  <c r="W95" i="42"/>
  <c r="V95" i="42" s="1"/>
  <c r="AB95" i="42"/>
  <c r="AC95" i="42" s="1"/>
  <c r="AD95" i="42" s="1"/>
  <c r="A95" i="42" s="1"/>
  <c r="AB96" i="42"/>
  <c r="AC96" i="42" s="1"/>
  <c r="AD96" i="42" s="1"/>
  <c r="A96" i="42" s="1"/>
  <c r="F97" i="42"/>
  <c r="G97" i="42"/>
  <c r="J97" i="42"/>
  <c r="X97" i="42"/>
  <c r="Z97" i="42"/>
  <c r="AB97" i="42"/>
  <c r="AC97" i="42" s="1"/>
  <c r="AD97" i="42" s="1"/>
  <c r="A97" i="42" s="1"/>
  <c r="AB98" i="42"/>
  <c r="AC98" i="42" s="1"/>
  <c r="AD98" i="42" s="1"/>
  <c r="A98" i="42" s="1"/>
  <c r="K99" i="42"/>
  <c r="R99" i="42"/>
  <c r="AB99" i="42"/>
  <c r="AC99" i="42" s="1"/>
  <c r="AD99" i="42" s="1"/>
  <c r="A99" i="42" s="1"/>
  <c r="AD100" i="42"/>
  <c r="AD101" i="42"/>
  <c r="I102" i="42"/>
  <c r="I103" i="42" s="1"/>
  <c r="I104" i="42" s="1"/>
  <c r="K102" i="42"/>
  <c r="K103" i="42" s="1"/>
  <c r="M102" i="42"/>
  <c r="M103" i="42" s="1"/>
  <c r="M104" i="42" s="1"/>
  <c r="O102" i="42"/>
  <c r="R102" i="42"/>
  <c r="R103" i="42" s="1"/>
  <c r="U102" i="42"/>
  <c r="U103" i="42" s="1"/>
  <c r="U104" i="42" s="1"/>
  <c r="AD102" i="42"/>
  <c r="O103" i="42"/>
  <c r="O104" i="42" s="1"/>
  <c r="AD103" i="42"/>
  <c r="AD104" i="42"/>
  <c r="AD105" i="42"/>
  <c r="AD106" i="42"/>
  <c r="AD107" i="42"/>
  <c r="AD108" i="42"/>
  <c r="AD109" i="42"/>
  <c r="AD110" i="42"/>
  <c r="V86" i="6" l="1"/>
  <c r="X48" i="6"/>
  <c r="X42" i="6"/>
  <c r="J99" i="42"/>
  <c r="AB41" i="6"/>
  <c r="AC41" i="6" s="1"/>
  <c r="X34" i="6"/>
  <c r="X32" i="6"/>
  <c r="X30" i="6"/>
  <c r="X28" i="6"/>
  <c r="X26" i="6"/>
  <c r="H67" i="42"/>
  <c r="H72" i="42" s="1"/>
  <c r="L40" i="42"/>
  <c r="L47" i="42" s="1"/>
  <c r="P85" i="42"/>
  <c r="P81" i="42"/>
  <c r="S81" i="42" s="1"/>
  <c r="P42" i="42"/>
  <c r="S42" i="42" s="1"/>
  <c r="T42" i="42" s="1"/>
  <c r="P93" i="42"/>
  <c r="S93" i="42" s="1"/>
  <c r="T93" i="42" s="1"/>
  <c r="H60" i="42"/>
  <c r="P87" i="42"/>
  <c r="S87" i="42" s="1"/>
  <c r="T87" i="42" s="1"/>
  <c r="F65" i="42"/>
  <c r="P44" i="42"/>
  <c r="S44" i="42" s="1"/>
  <c r="T44" i="42" s="1"/>
  <c r="AB66" i="6"/>
  <c r="AC66" i="6" s="1"/>
  <c r="AB45" i="6"/>
  <c r="AC45" i="6" s="1"/>
  <c r="AB43" i="6"/>
  <c r="AC43" i="6" s="1"/>
  <c r="AB33" i="6"/>
  <c r="AC33" i="6" s="1"/>
  <c r="P95" i="42"/>
  <c r="S95" i="42" s="1"/>
  <c r="T95" i="42" s="1"/>
  <c r="P79" i="42"/>
  <c r="S79" i="42" s="1"/>
  <c r="T79" i="42" s="1"/>
  <c r="P23" i="42"/>
  <c r="S23" i="42" s="1"/>
  <c r="T23" i="42" s="1"/>
  <c r="P24" i="42"/>
  <c r="S24" i="42" s="1"/>
  <c r="T24" i="42" s="1"/>
  <c r="AB73" i="6"/>
  <c r="AC73" i="6" s="1"/>
  <c r="AB69" i="6"/>
  <c r="AC69" i="6" s="1"/>
  <c r="AB67" i="6"/>
  <c r="AC67" i="6" s="1"/>
  <c r="AB48" i="6"/>
  <c r="AC48" i="6" s="1"/>
  <c r="AB42" i="6"/>
  <c r="AC42" i="6" s="1"/>
  <c r="H19" i="42"/>
  <c r="P19" i="42" s="1"/>
  <c r="S19" i="42" s="1"/>
  <c r="T19" i="42" s="1"/>
  <c r="X98" i="6"/>
  <c r="X90" i="6"/>
  <c r="X60" i="6"/>
  <c r="AB59" i="6"/>
  <c r="AD59" i="6" s="1"/>
  <c r="Q59" i="6" s="1"/>
  <c r="S59" i="6" s="1"/>
  <c r="T59" i="6" s="1"/>
  <c r="AB55" i="6"/>
  <c r="AC55" i="6" s="1"/>
  <c r="AB12" i="6"/>
  <c r="AD12" i="6" s="1"/>
  <c r="K104" i="42"/>
  <c r="AB34" i="6"/>
  <c r="AC34" i="6" s="1"/>
  <c r="X33" i="6"/>
  <c r="X31" i="6"/>
  <c r="X29" i="6"/>
  <c r="X27" i="6"/>
  <c r="X25" i="6"/>
  <c r="X102" i="42"/>
  <c r="X103" i="42" s="1"/>
  <c r="P22" i="42"/>
  <c r="S22" i="42" s="1"/>
  <c r="T22" i="42" s="1"/>
  <c r="AB98" i="6"/>
  <c r="AC98" i="6" s="1"/>
  <c r="AB90" i="6"/>
  <c r="AC90" i="6" s="1"/>
  <c r="AB60" i="6"/>
  <c r="AC60" i="6" s="1"/>
  <c r="X59" i="6"/>
  <c r="AB54" i="6"/>
  <c r="AC54" i="6" s="1"/>
  <c r="J102" i="42"/>
  <c r="J103" i="42" s="1"/>
  <c r="H21" i="42"/>
  <c r="P21" i="42" s="1"/>
  <c r="S21" i="42" s="1"/>
  <c r="T21" i="42" s="1"/>
  <c r="P80" i="42"/>
  <c r="S80" i="42" s="1"/>
  <c r="L72" i="42"/>
  <c r="L26" i="42"/>
  <c r="H65" i="42"/>
  <c r="P94" i="42"/>
  <c r="S94" i="42" s="1"/>
  <c r="T94" i="42" s="1"/>
  <c r="P92" i="42"/>
  <c r="P86" i="42"/>
  <c r="S86" i="42" s="1"/>
  <c r="T86" i="42" s="1"/>
  <c r="F83" i="42"/>
  <c r="L78" i="42"/>
  <c r="P78" i="42" s="1"/>
  <c r="S78" i="42" s="1"/>
  <c r="T78" i="42" s="1"/>
  <c r="P55" i="42"/>
  <c r="S55" i="42" s="1"/>
  <c r="T55" i="42" s="1"/>
  <c r="P53" i="42"/>
  <c r="S53" i="42" s="1"/>
  <c r="T53" i="42" s="1"/>
  <c r="F47" i="42"/>
  <c r="F37" i="42"/>
  <c r="H18" i="42"/>
  <c r="P18" i="42" s="1"/>
  <c r="S18" i="42" s="1"/>
  <c r="T18" i="42" s="1"/>
  <c r="R104" i="42"/>
  <c r="Z99" i="42"/>
  <c r="X99" i="42"/>
  <c r="X104" i="42" s="1"/>
  <c r="H47" i="42"/>
  <c r="J104" i="42"/>
  <c r="Q37" i="42"/>
  <c r="P20" i="42"/>
  <c r="S20" i="42" s="1"/>
  <c r="T20" i="42" s="1"/>
  <c r="H83" i="42"/>
  <c r="H97" i="42"/>
  <c r="H89" i="42"/>
  <c r="P70" i="42"/>
  <c r="S70" i="42" s="1"/>
  <c r="T70" i="42" s="1"/>
  <c r="P69" i="42"/>
  <c r="S69" i="42" s="1"/>
  <c r="T69" i="42" s="1"/>
  <c r="P68" i="42"/>
  <c r="S68" i="42" s="1"/>
  <c r="T68" i="42" s="1"/>
  <c r="P63" i="42"/>
  <c r="S63" i="42" s="1"/>
  <c r="T63" i="42" s="1"/>
  <c r="P62" i="42"/>
  <c r="S62" i="42" s="1"/>
  <c r="T62" i="42" s="1"/>
  <c r="P61" i="42"/>
  <c r="S61" i="42" s="1"/>
  <c r="T61" i="42" s="1"/>
  <c r="P60" i="42"/>
  <c r="S60" i="42" s="1"/>
  <c r="T60" i="42" s="1"/>
  <c r="P59" i="42"/>
  <c r="S59" i="42" s="1"/>
  <c r="T59" i="42" s="1"/>
  <c r="P54" i="42"/>
  <c r="S54" i="42" s="1"/>
  <c r="T54" i="42" s="1"/>
  <c r="P52" i="42"/>
  <c r="S52" i="42" s="1"/>
  <c r="T52" i="42" s="1"/>
  <c r="P50" i="42"/>
  <c r="S50" i="42" s="1"/>
  <c r="T50" i="42" s="1"/>
  <c r="P45" i="42"/>
  <c r="S45" i="42" s="1"/>
  <c r="T45" i="42" s="1"/>
  <c r="P43" i="42"/>
  <c r="S43" i="42" s="1"/>
  <c r="T43" i="42" s="1"/>
  <c r="P41" i="42"/>
  <c r="S41" i="42" s="1"/>
  <c r="T41" i="42" s="1"/>
  <c r="P39" i="42"/>
  <c r="S39" i="42" s="1"/>
  <c r="T39" i="42" s="1"/>
  <c r="P35" i="42"/>
  <c r="S35" i="42" s="1"/>
  <c r="T35" i="42" s="1"/>
  <c r="P34" i="42"/>
  <c r="S34" i="42" s="1"/>
  <c r="T34" i="42" s="1"/>
  <c r="P33" i="42"/>
  <c r="S33" i="42" s="1"/>
  <c r="T33" i="42" s="1"/>
  <c r="P32" i="42"/>
  <c r="S32" i="42" s="1"/>
  <c r="T32" i="42" s="1"/>
  <c r="P31" i="42"/>
  <c r="S31" i="42" s="1"/>
  <c r="T31" i="42" s="1"/>
  <c r="P30" i="42"/>
  <c r="S30" i="42" s="1"/>
  <c r="T30" i="42" s="1"/>
  <c r="P29" i="42"/>
  <c r="S29" i="42" s="1"/>
  <c r="T29" i="42" s="1"/>
  <c r="P28" i="42"/>
  <c r="S28" i="42" s="1"/>
  <c r="T28" i="42" s="1"/>
  <c r="W89" i="42"/>
  <c r="P51" i="42"/>
  <c r="S51" i="42" s="1"/>
  <c r="T51" i="42" s="1"/>
  <c r="P49" i="42"/>
  <c r="S49" i="42" s="1"/>
  <c r="T49" i="42" s="1"/>
  <c r="Q97" i="42"/>
  <c r="L57" i="42"/>
  <c r="Q57" i="42"/>
  <c r="P40" i="42"/>
  <c r="S40" i="42" s="1"/>
  <c r="T40" i="42" s="1"/>
  <c r="Q26" i="42"/>
  <c r="Q72" i="42"/>
  <c r="L65" i="42"/>
  <c r="H57" i="42"/>
  <c r="Q47" i="42"/>
  <c r="AB32" i="6"/>
  <c r="AB31" i="6"/>
  <c r="AD31" i="6" s="1"/>
  <c r="Q31" i="6" s="1"/>
  <c r="S31" i="6" s="1"/>
  <c r="T31" i="6" s="1"/>
  <c r="AB30" i="6"/>
  <c r="AD30" i="6" s="1"/>
  <c r="Q30" i="6" s="1"/>
  <c r="S30" i="6" s="1"/>
  <c r="T30" i="6" s="1"/>
  <c r="AB29" i="6"/>
  <c r="AD29" i="6" s="1"/>
  <c r="Q29" i="6" s="1"/>
  <c r="S29" i="6" s="1"/>
  <c r="T29" i="6" s="1"/>
  <c r="AB28" i="6"/>
  <c r="AB27" i="6"/>
  <c r="AD27" i="6" s="1"/>
  <c r="Q27" i="6" s="1"/>
  <c r="S27" i="6" s="1"/>
  <c r="T27" i="6" s="1"/>
  <c r="AB26" i="6"/>
  <c r="AD26" i="6" s="1"/>
  <c r="Q26" i="6" s="1"/>
  <c r="AB25" i="6"/>
  <c r="AC25" i="6" s="1"/>
  <c r="Q65" i="42"/>
  <c r="T81" i="42"/>
  <c r="L97" i="42"/>
  <c r="L89" i="42"/>
  <c r="F102" i="42"/>
  <c r="F103" i="42" s="1"/>
  <c r="Q89" i="42"/>
  <c r="L37" i="42"/>
  <c r="H37" i="42"/>
  <c r="V100" i="6"/>
  <c r="AB93" i="6"/>
  <c r="AC93" i="6" s="1"/>
  <c r="AB91" i="6"/>
  <c r="AC91" i="6" s="1"/>
  <c r="V62" i="6"/>
  <c r="AB58" i="6"/>
  <c r="AC58" i="6" s="1"/>
  <c r="X58" i="6"/>
  <c r="AB57" i="6"/>
  <c r="AC57" i="6" s="1"/>
  <c r="AB56" i="6"/>
  <c r="AC56" i="6" s="1"/>
  <c r="X57" i="6"/>
  <c r="X56" i="6"/>
  <c r="F103" i="6"/>
  <c r="AB47" i="6"/>
  <c r="AC47" i="6" s="1"/>
  <c r="AB46" i="6"/>
  <c r="AC46" i="6" s="1"/>
  <c r="X46" i="6"/>
  <c r="V50" i="6"/>
  <c r="X12" i="6"/>
  <c r="AB16" i="6"/>
  <c r="AC16" i="6" s="1"/>
  <c r="AB14" i="6"/>
  <c r="AC14" i="6" s="1"/>
  <c r="AB13" i="6"/>
  <c r="AC13" i="6" s="1"/>
  <c r="X13" i="6"/>
  <c r="AB97" i="6"/>
  <c r="AC97" i="6" s="1"/>
  <c r="AB95" i="6"/>
  <c r="AC95" i="6" s="1"/>
  <c r="AB94" i="6"/>
  <c r="AC94" i="6" s="1"/>
  <c r="X94" i="6"/>
  <c r="AB96" i="6"/>
  <c r="AC96" i="6" s="1"/>
  <c r="X96" i="6"/>
  <c r="AB92" i="6"/>
  <c r="AC92" i="6" s="1"/>
  <c r="X92" i="6"/>
  <c r="O100" i="6"/>
  <c r="O86" i="6"/>
  <c r="AB74" i="6"/>
  <c r="AC74" i="6" s="1"/>
  <c r="X74" i="6"/>
  <c r="AB71" i="6"/>
  <c r="AC71" i="6" s="1"/>
  <c r="AB70" i="6"/>
  <c r="AC70" i="6" s="1"/>
  <c r="X70" i="6"/>
  <c r="AB72" i="6"/>
  <c r="AC72" i="6" s="1"/>
  <c r="X72" i="6"/>
  <c r="AB68" i="6"/>
  <c r="AC68" i="6" s="1"/>
  <c r="X68" i="6"/>
  <c r="O76" i="6"/>
  <c r="AB18" i="6"/>
  <c r="AC18" i="6" s="1"/>
  <c r="AB17" i="6"/>
  <c r="AC17" i="6" s="1"/>
  <c r="X17" i="6"/>
  <c r="V21" i="6"/>
  <c r="O21" i="6"/>
  <c r="AB19" i="6"/>
  <c r="AC19" i="6" s="1"/>
  <c r="X19" i="6"/>
  <c r="AB15" i="6"/>
  <c r="AC15" i="6" s="1"/>
  <c r="X15" i="6"/>
  <c r="AB44" i="6"/>
  <c r="AC44" i="6" s="1"/>
  <c r="X44" i="6"/>
  <c r="O50" i="6"/>
  <c r="AD60" i="6"/>
  <c r="Q60" i="6" s="1"/>
  <c r="S60" i="6" s="1"/>
  <c r="T60" i="6" s="1"/>
  <c r="AD57" i="6"/>
  <c r="Q57" i="6" s="1"/>
  <c r="S57" i="6" s="1"/>
  <c r="T57" i="6" s="1"/>
  <c r="AD56" i="6"/>
  <c r="Q56" i="6" s="1"/>
  <c r="S56" i="6" s="1"/>
  <c r="T56" i="6" s="1"/>
  <c r="AD34" i="6"/>
  <c r="Q34" i="6" s="1"/>
  <c r="S34" i="6" s="1"/>
  <c r="T34" i="6" s="1"/>
  <c r="AC32" i="6"/>
  <c r="AD32" i="6"/>
  <c r="Q32" i="6" s="1"/>
  <c r="S32" i="6" s="1"/>
  <c r="T32" i="6" s="1"/>
  <c r="AC30" i="6"/>
  <c r="AC29" i="6"/>
  <c r="AC28" i="6"/>
  <c r="AD28" i="6"/>
  <c r="Q28" i="6" s="1"/>
  <c r="S28" i="6" s="1"/>
  <c r="T28" i="6" s="1"/>
  <c r="X97" i="6"/>
  <c r="X95" i="6"/>
  <c r="X93" i="6"/>
  <c r="X91" i="6"/>
  <c r="AB84" i="6"/>
  <c r="X84" i="6"/>
  <c r="AB83" i="6"/>
  <c r="AC83" i="6" s="1"/>
  <c r="X83" i="6"/>
  <c r="AB82" i="6"/>
  <c r="AC82" i="6" s="1"/>
  <c r="X82" i="6"/>
  <c r="AB81" i="6"/>
  <c r="AC81" i="6" s="1"/>
  <c r="X81" i="6"/>
  <c r="X73" i="6"/>
  <c r="X71" i="6"/>
  <c r="X69" i="6"/>
  <c r="X67" i="6"/>
  <c r="V76" i="6"/>
  <c r="X47" i="6"/>
  <c r="X45" i="6"/>
  <c r="X43" i="6"/>
  <c r="X41" i="6"/>
  <c r="X18" i="6"/>
  <c r="X16" i="6"/>
  <c r="X14" i="6"/>
  <c r="J103" i="6"/>
  <c r="M103" i="6"/>
  <c r="G103" i="6"/>
  <c r="E103" i="6"/>
  <c r="X66" i="6"/>
  <c r="O62" i="6"/>
  <c r="X55" i="6"/>
  <c r="X54" i="6"/>
  <c r="AD91" i="6"/>
  <c r="Q91" i="6" s="1"/>
  <c r="S91" i="6" s="1"/>
  <c r="T91" i="6" s="1"/>
  <c r="AD90" i="6"/>
  <c r="Q90" i="6" s="1"/>
  <c r="S90" i="6" s="1"/>
  <c r="AD73" i="6"/>
  <c r="Q73" i="6" s="1"/>
  <c r="S73" i="6" s="1"/>
  <c r="T73" i="6" s="1"/>
  <c r="AD72" i="6"/>
  <c r="Q72" i="6" s="1"/>
  <c r="S72" i="6" s="1"/>
  <c r="T72" i="6" s="1"/>
  <c r="R76" i="6"/>
  <c r="AD42" i="6"/>
  <c r="Q42" i="6" s="1"/>
  <c r="S42" i="6" s="1"/>
  <c r="T42" i="6" s="1"/>
  <c r="AD41" i="6"/>
  <c r="Q41" i="6" s="1"/>
  <c r="S41" i="6" s="1"/>
  <c r="R50" i="6"/>
  <c r="AD14" i="6"/>
  <c r="R21" i="6"/>
  <c r="AD13" i="6"/>
  <c r="Q13" i="6" s="1"/>
  <c r="S13" i="6" s="1"/>
  <c r="T13" i="6" s="1"/>
  <c r="R62" i="6"/>
  <c r="R36" i="6"/>
  <c r="AC84" i="6"/>
  <c r="AD84" i="6"/>
  <c r="Q84" i="6" s="1"/>
  <c r="S84" i="6" s="1"/>
  <c r="T84" i="6" s="1"/>
  <c r="AD83" i="6"/>
  <c r="Q83" i="6" s="1"/>
  <c r="S83" i="6" s="1"/>
  <c r="T83" i="6" s="1"/>
  <c r="AD82" i="6"/>
  <c r="Q82" i="6" s="1"/>
  <c r="S82" i="6" s="1"/>
  <c r="T82" i="6" s="1"/>
  <c r="R86" i="6"/>
  <c r="W97" i="42"/>
  <c r="W83" i="42"/>
  <c r="Q83" i="42"/>
  <c r="S92" i="42"/>
  <c r="S85" i="42"/>
  <c r="V39" i="42"/>
  <c r="V47" i="42" s="1"/>
  <c r="W47" i="42"/>
  <c r="V28" i="42"/>
  <c r="W37" i="42"/>
  <c r="R100" i="6"/>
  <c r="V72" i="42"/>
  <c r="W72" i="42"/>
  <c r="V59" i="42"/>
  <c r="V65" i="42" s="1"/>
  <c r="W65" i="42"/>
  <c r="V49" i="42"/>
  <c r="V57" i="42" s="1"/>
  <c r="W57" i="42"/>
  <c r="V17" i="42"/>
  <c r="V26" i="42" s="1"/>
  <c r="W26" i="42"/>
  <c r="W100" i="6"/>
  <c r="W86" i="6"/>
  <c r="W76" i="6"/>
  <c r="W62" i="6"/>
  <c r="W50" i="6"/>
  <c r="W36" i="6"/>
  <c r="W21" i="6"/>
  <c r="V97" i="42"/>
  <c r="V89" i="42"/>
  <c r="V83" i="42"/>
  <c r="V37" i="42"/>
  <c r="V103" i="6" l="1"/>
  <c r="AD47" i="6"/>
  <c r="Q47" i="6" s="1"/>
  <c r="S47" i="6" s="1"/>
  <c r="T47" i="6" s="1"/>
  <c r="AD55" i="6"/>
  <c r="Q55" i="6" s="1"/>
  <c r="S55" i="6" s="1"/>
  <c r="T55" i="6" s="1"/>
  <c r="AD33" i="6"/>
  <c r="Q33" i="6" s="1"/>
  <c r="S33" i="6" s="1"/>
  <c r="T33" i="6" s="1"/>
  <c r="AD48" i="6"/>
  <c r="Q48" i="6" s="1"/>
  <c r="S48" i="6" s="1"/>
  <c r="T48" i="6" s="1"/>
  <c r="AD74" i="6"/>
  <c r="Q74" i="6" s="1"/>
  <c r="S74" i="6" s="1"/>
  <c r="T74" i="6" s="1"/>
  <c r="AD25" i="6"/>
  <c r="Q25" i="6" s="1"/>
  <c r="S25" i="6" s="1"/>
  <c r="T25" i="6" s="1"/>
  <c r="P67" i="42"/>
  <c r="S67" i="42" s="1"/>
  <c r="T67" i="42" s="1"/>
  <c r="T72" i="42" s="1"/>
  <c r="AD69" i="6"/>
  <c r="Q69" i="6" s="1"/>
  <c r="S69" i="6" s="1"/>
  <c r="T69" i="6" s="1"/>
  <c r="AC59" i="6"/>
  <c r="AD98" i="6"/>
  <c r="Q98" i="6" s="1"/>
  <c r="S98" i="6" s="1"/>
  <c r="T98" i="6" s="1"/>
  <c r="P83" i="42"/>
  <c r="AD45" i="6"/>
  <c r="Q45" i="6" s="1"/>
  <c r="S45" i="6" s="1"/>
  <c r="T45" i="6" s="1"/>
  <c r="AD67" i="6"/>
  <c r="Q67" i="6" s="1"/>
  <c r="S67" i="6" s="1"/>
  <c r="T67" i="6" s="1"/>
  <c r="L83" i="42"/>
  <c r="L102" i="42" s="1"/>
  <c r="L103" i="42" s="1"/>
  <c r="P89" i="42"/>
  <c r="AC26" i="6"/>
  <c r="AD97" i="6"/>
  <c r="Q97" i="6" s="1"/>
  <c r="S97" i="6" s="1"/>
  <c r="T97" i="6" s="1"/>
  <c r="AD16" i="6"/>
  <c r="Q16" i="6" s="1"/>
  <c r="S16" i="6" s="1"/>
  <c r="T16" i="6" s="1"/>
  <c r="AD43" i="6"/>
  <c r="Q43" i="6" s="1"/>
  <c r="S43" i="6" s="1"/>
  <c r="T43" i="6" s="1"/>
  <c r="AD92" i="6"/>
  <c r="Q92" i="6" s="1"/>
  <c r="S92" i="6" s="1"/>
  <c r="T92" i="6" s="1"/>
  <c r="AD54" i="6"/>
  <c r="Q54" i="6" s="1"/>
  <c r="S54" i="6" s="1"/>
  <c r="AD58" i="6"/>
  <c r="Q58" i="6" s="1"/>
  <c r="S58" i="6" s="1"/>
  <c r="T58" i="6" s="1"/>
  <c r="F99" i="42"/>
  <c r="F104" i="42" s="1"/>
  <c r="S83" i="42"/>
  <c r="AD46" i="6"/>
  <c r="Q46" i="6" s="1"/>
  <c r="S46" i="6" s="1"/>
  <c r="T46" i="6" s="1"/>
  <c r="AD66" i="6"/>
  <c r="Q66" i="6" s="1"/>
  <c r="S66" i="6" s="1"/>
  <c r="T66" i="6" s="1"/>
  <c r="AC27" i="6"/>
  <c r="T80" i="42"/>
  <c r="AD71" i="6"/>
  <c r="Q71" i="6" s="1"/>
  <c r="S71" i="6" s="1"/>
  <c r="T71" i="6" s="1"/>
  <c r="X50" i="6"/>
  <c r="X86" i="6"/>
  <c r="AC31" i="6"/>
  <c r="P97" i="42"/>
  <c r="AD18" i="6"/>
  <c r="Q18" i="6" s="1"/>
  <c r="S18" i="6" s="1"/>
  <c r="T18" i="6" s="1"/>
  <c r="X36" i="6"/>
  <c r="S26" i="6"/>
  <c r="T26" i="6" s="1"/>
  <c r="S57" i="42"/>
  <c r="P57" i="42"/>
  <c r="T57" i="42"/>
  <c r="AC12" i="6"/>
  <c r="AD95" i="6"/>
  <c r="Q95" i="6" s="1"/>
  <c r="S95" i="6" s="1"/>
  <c r="T95" i="6" s="1"/>
  <c r="P72" i="42"/>
  <c r="S65" i="42"/>
  <c r="AD44" i="6"/>
  <c r="Q44" i="6" s="1"/>
  <c r="S44" i="6" s="1"/>
  <c r="T44" i="6" s="1"/>
  <c r="AD68" i="6"/>
  <c r="AD70" i="6"/>
  <c r="Q70" i="6" s="1"/>
  <c r="S70" i="6" s="1"/>
  <c r="T70" i="6" s="1"/>
  <c r="T83" i="42"/>
  <c r="P65" i="42"/>
  <c r="T65" i="42"/>
  <c r="T47" i="42"/>
  <c r="P47" i="42"/>
  <c r="T37" i="42"/>
  <c r="S37" i="42"/>
  <c r="P37" i="42"/>
  <c r="S47" i="42"/>
  <c r="Q102" i="42"/>
  <c r="Q103" i="42" s="1"/>
  <c r="Q99" i="42"/>
  <c r="AD81" i="6"/>
  <c r="Q81" i="6" s="1"/>
  <c r="X100" i="6"/>
  <c r="AD93" i="6"/>
  <c r="Q93" i="6" s="1"/>
  <c r="S93" i="6" s="1"/>
  <c r="T93" i="6" s="1"/>
  <c r="X76" i="6"/>
  <c r="Q68" i="6"/>
  <c r="S68" i="6" s="1"/>
  <c r="T68" i="6" s="1"/>
  <c r="Q62" i="6"/>
  <c r="X62" i="6"/>
  <c r="Q14" i="6"/>
  <c r="S14" i="6" s="1"/>
  <c r="T14" i="6" s="1"/>
  <c r="Q12" i="6"/>
  <c r="S12" i="6" s="1"/>
  <c r="T12" i="6" s="1"/>
  <c r="X21" i="6"/>
  <c r="AD15" i="6"/>
  <c r="Q15" i="6" s="1"/>
  <c r="AD17" i="6"/>
  <c r="Q17" i="6" s="1"/>
  <c r="S17" i="6" s="1"/>
  <c r="T17" i="6" s="1"/>
  <c r="AD19" i="6"/>
  <c r="Q19" i="6" s="1"/>
  <c r="S19" i="6" s="1"/>
  <c r="T19" i="6" s="1"/>
  <c r="AD94" i="6"/>
  <c r="Q94" i="6" s="1"/>
  <c r="S94" i="6" s="1"/>
  <c r="T94" i="6" s="1"/>
  <c r="AD96" i="6"/>
  <c r="Q96" i="6" s="1"/>
  <c r="S96" i="6" s="1"/>
  <c r="T96" i="6" s="1"/>
  <c r="O103" i="6"/>
  <c r="R103" i="6"/>
  <c r="L99" i="42"/>
  <c r="T85" i="42"/>
  <c r="T89" i="42" s="1"/>
  <c r="S89" i="42"/>
  <c r="T92" i="42"/>
  <c r="T97" i="42" s="1"/>
  <c r="S97" i="42"/>
  <c r="W103" i="6"/>
  <c r="W102" i="42"/>
  <c r="W103" i="42" s="1"/>
  <c r="W99" i="42"/>
  <c r="V99" i="42"/>
  <c r="V102" i="42"/>
  <c r="V103" i="42" s="1"/>
  <c r="T41" i="6"/>
  <c r="T54" i="6"/>
  <c r="T62" i="6" s="1"/>
  <c r="T90" i="6"/>
  <c r="S72" i="42" l="1"/>
  <c r="Q36" i="6"/>
  <c r="S50" i="6"/>
  <c r="T36" i="6"/>
  <c r="S62" i="6"/>
  <c r="S36" i="6"/>
  <c r="T50" i="6"/>
  <c r="X103" i="6"/>
  <c r="Q100" i="6"/>
  <c r="Q50" i="6"/>
  <c r="S100" i="6"/>
  <c r="S76" i="6"/>
  <c r="Q104" i="42"/>
  <c r="S81" i="6"/>
  <c r="Q86" i="6"/>
  <c r="T76" i="6"/>
  <c r="Q76" i="6"/>
  <c r="S15" i="6"/>
  <c r="Q21" i="6"/>
  <c r="T100" i="6"/>
  <c r="W104" i="42"/>
  <c r="L104" i="42"/>
  <c r="V104" i="42"/>
  <c r="S86" i="6" l="1"/>
  <c r="T81" i="6"/>
  <c r="T86" i="6" s="1"/>
  <c r="Q103" i="6"/>
  <c r="T15" i="6"/>
  <c r="T21" i="6" s="1"/>
  <c r="T103" i="6" s="1"/>
  <c r="S21" i="6"/>
  <c r="S103" i="6" s="1"/>
  <c r="G26" i="42"/>
  <c r="G99" i="42" s="1"/>
  <c r="H17" i="42"/>
  <c r="P17" i="42" l="1"/>
  <c r="H26" i="42"/>
  <c r="H99" i="42" s="1"/>
  <c r="G102" i="42"/>
  <c r="G103" i="42" s="1"/>
  <c r="G104" i="42" s="1"/>
  <c r="H102" i="42" l="1"/>
  <c r="H103" i="42" s="1"/>
  <c r="H104" i="42" s="1"/>
  <c r="S17" i="42"/>
  <c r="P26" i="42"/>
  <c r="P99" i="42" s="1"/>
  <c r="P102" i="42" l="1"/>
  <c r="P103" i="42" s="1"/>
  <c r="P104" i="42" s="1"/>
  <c r="S26" i="42"/>
  <c r="S99" i="42" s="1"/>
  <c r="T17" i="42"/>
  <c r="S102" i="42" l="1"/>
  <c r="S103" i="42" s="1"/>
  <c r="S104" i="42" s="1"/>
  <c r="T26" i="42"/>
  <c r="T99" i="42" s="1"/>
  <c r="T102" i="42" l="1"/>
  <c r="T103" i="42" s="1"/>
  <c r="T104" i="42" s="1"/>
</calcChain>
</file>

<file path=xl/sharedStrings.xml><?xml version="1.0" encoding="utf-8"?>
<sst xmlns="http://schemas.openxmlformats.org/spreadsheetml/2006/main" count="150" uniqueCount="111">
  <si>
    <t>FYRIRTÆKI:</t>
  </si>
  <si>
    <t>DAGSETNING:</t>
  </si>
  <si>
    <t>FJÖLDI MÁNAÐA:</t>
  </si>
  <si>
    <t>Fjöldi mánuða</t>
  </si>
  <si>
    <t>Kaupár</t>
  </si>
  <si>
    <t>Annað</t>
  </si>
  <si>
    <t>Tölvubúnaður</t>
  </si>
  <si>
    <t xml:space="preserve"> </t>
  </si>
  <si>
    <t>Fasteignir</t>
  </si>
  <si>
    <t>Fasteignir samtals</t>
  </si>
  <si>
    <t>Stofnverð í ársbyrjun</t>
  </si>
  <si>
    <t>Fyrn-hlutf</t>
  </si>
  <si>
    <t>Almenn fyrning</t>
  </si>
  <si>
    <t>Fengnar fyrningar</t>
  </si>
  <si>
    <t>Bókfært verð</t>
  </si>
  <si>
    <t>Vélar og tæki</t>
  </si>
  <si>
    <t>Vélar og tæki samtals</t>
  </si>
  <si>
    <t>Skrifstofuáhöld og tæki</t>
  </si>
  <si>
    <t>Tölvubúnaður samtals</t>
  </si>
  <si>
    <t>Bifreiðar og flutningatæki</t>
  </si>
  <si>
    <t>Bifreiðar og flutningatæki samtals</t>
  </si>
  <si>
    <t xml:space="preserve">Annað </t>
  </si>
  <si>
    <t>Annað samtals</t>
  </si>
  <si>
    <t>Heiti liðar</t>
  </si>
  <si>
    <t>Fyrningar í ársbyrjun</t>
  </si>
  <si>
    <t>SAMTALS</t>
  </si>
  <si>
    <t>Seld eign mánuður</t>
  </si>
  <si>
    <t>Keypt eign mánuður</t>
  </si>
  <si>
    <t>Fjöldi mán í afskrift</t>
  </si>
  <si>
    <t>Afskriftir með hrakvirði</t>
  </si>
  <si>
    <t>Afskriftir án hrakvirði</t>
  </si>
  <si>
    <t>Reiknisstærðir</t>
  </si>
  <si>
    <t>Fyrningar-grunnur</t>
  </si>
  <si>
    <t>Sölu- (hagn)/tap</t>
  </si>
  <si>
    <t>Dagsetning:</t>
  </si>
  <si>
    <t>FYRNINGASKÝRSLA:</t>
  </si>
  <si>
    <t>(Selt)</t>
  </si>
  <si>
    <t>Mán (1-12)</t>
  </si>
  <si>
    <t>Keypt</t>
  </si>
  <si>
    <t>12</t>
  </si>
  <si>
    <t>Áætlað hrakvirði</t>
  </si>
  <si>
    <t>Söluverð 
(í mínus)</t>
  </si>
  <si>
    <t>Kaupverð</t>
  </si>
  <si>
    <t>Stofnverð við sölu</t>
  </si>
  <si>
    <t>Fengnar fyrningar v. sölu</t>
  </si>
  <si>
    <t>Bókfært verð við sölu</t>
  </si>
  <si>
    <t>Aðrar upplýsingar fyrir bókun sölu</t>
  </si>
  <si>
    <t>Skrifstofuáhöld og tæki. samtals</t>
  </si>
  <si>
    <t>Fyrirtækið ehf</t>
  </si>
  <si>
    <t>Lóðir</t>
  </si>
  <si>
    <t>FYRNINGASKÝRSLA</t>
  </si>
  <si>
    <t>Verðbreytingastuðull</t>
  </si>
  <si>
    <t>Stofnverð</t>
  </si>
  <si>
    <t>Fyrningar</t>
  </si>
  <si>
    <t>Kaup/sala</t>
  </si>
  <si>
    <t>Fyrn-</t>
  </si>
  <si>
    <t>Almenn</t>
  </si>
  <si>
    <t>Sölu-</t>
  </si>
  <si>
    <t>Fengnar</t>
  </si>
  <si>
    <t>Bókfært</t>
  </si>
  <si>
    <t>Aukafyrn.</t>
  </si>
  <si>
    <t>Breyting</t>
  </si>
  <si>
    <t>Kennitala</t>
  </si>
  <si>
    <t>Frestaður</t>
  </si>
  <si>
    <t>Fl.</t>
  </si>
  <si>
    <t>Skattanúmer</t>
  </si>
  <si>
    <t>í ársbyrjun</t>
  </si>
  <si>
    <t>Fjárhæð</t>
  </si>
  <si>
    <t>í árslok</t>
  </si>
  <si>
    <t>hlutf</t>
  </si>
  <si>
    <t>fyrning</t>
  </si>
  <si>
    <t>(hagn) / tap</t>
  </si>
  <si>
    <t>fyrningar</t>
  </si>
  <si>
    <t>verð</t>
  </si>
  <si>
    <t>Kaupanda/ seljanda</t>
  </si>
  <si>
    <t>söluhagnaður</t>
  </si>
  <si>
    <t>Eignir skv. 1. tölul. 32. gr. (fyrningargrunnur bókfært verð)</t>
  </si>
  <si>
    <t>Innrétt. og skrifst.áhöld</t>
  </si>
  <si>
    <t>right</t>
  </si>
  <si>
    <t>texti</t>
  </si>
  <si>
    <t>tala</t>
  </si>
  <si>
    <t>Vélar</t>
  </si>
  <si>
    <t>Húsnæðiskostnaður</t>
  </si>
  <si>
    <t>Bifreiðar</t>
  </si>
  <si>
    <t>Eignir skv. 2.–6. tölul. 32. gr. (fyrningargrunnur stofnverð)</t>
  </si>
  <si>
    <t xml:space="preserve">Fasteign </t>
  </si>
  <si>
    <t>Viðskiptavild</t>
  </si>
  <si>
    <t>Samtals:</t>
  </si>
  <si>
    <t>Afstemming á samlagningu</t>
  </si>
  <si>
    <t>Mismunur</t>
  </si>
  <si>
    <t>Kringlan</t>
  </si>
  <si>
    <t>Smáralind</t>
  </si>
  <si>
    <t>Mjódd</t>
  </si>
  <si>
    <t>Lyftari AB 420</t>
  </si>
  <si>
    <t>Rennibekkur</t>
  </si>
  <si>
    <t>Skrifborð</t>
  </si>
  <si>
    <t>Stólar</t>
  </si>
  <si>
    <t>Hillur</t>
  </si>
  <si>
    <t>Bókhaldsforrit</t>
  </si>
  <si>
    <t>Server</t>
  </si>
  <si>
    <t>Tölvur</t>
  </si>
  <si>
    <t xml:space="preserve">Fax </t>
  </si>
  <si>
    <t>Prentarar</t>
  </si>
  <si>
    <t>Audi TT</t>
  </si>
  <si>
    <t>Land Cruiser</t>
  </si>
  <si>
    <t>Bentley</t>
  </si>
  <si>
    <t>Blikastaðaland</t>
  </si>
  <si>
    <t>Brákin - Bjarni Þór</t>
  </si>
  <si>
    <t>Rauði þráðurinn - Kolsí</t>
  </si>
  <si>
    <t>Fyrirtæki ehf.</t>
  </si>
  <si>
    <t>31.12.2010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</si>
</sst>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@*."/>
    <numFmt numFmtId="165" formatCode="@\ *."/>
    <numFmt numFmtId="166" formatCode="0.0000"/>
    <numFmt numFmtId="167" formatCode="0.0"/>
    <numFmt numFmtId="168" formatCode="#.##0&quot;KL&quot;\ ;\(#.##0&quot;KL&quot;\)"/>
    <numFmt numFmtId="169" formatCode="dd\-mm\-\å\å"/>
    <numFmt numFmtId="170" formatCode="dd\-mm\-yy"/>
    <numFmt numFmtId="171" formatCode="#,##0;[Red]\-#,##0"/>
    <numFmt numFmtId="172" formatCode="#,##0\ ;\(#,##0\)"/>
    <numFmt numFmtId="173" formatCode="\(#,##0\);#,##0_)"/>
    <numFmt numFmtId="174" formatCode="#,##0_);\(#,##0\);0_);@"/>
    <numFmt numFmtId="175" formatCode="#,##0,_);\(#,##0,\)"/>
    <numFmt numFmtId="176" formatCode="\(#,##0,\);#,##0,_)"/>
    <numFmt numFmtId="177" formatCode="\(#,##0.00\);#,##0.00_)"/>
    <numFmt numFmtId="178" formatCode="00\-00\-00"/>
    <numFmt numFmtId="179" formatCode="#########"/>
    <numFmt numFmtId="180" formatCode="00\ ##\ ##\ ###"/>
    <numFmt numFmtId="181" formatCode="#,##0\ ;[Red]\(* #,##0\)"/>
    <numFmt numFmtId="182" formatCode="#,##0\ \ ;[Red]\(#,##0\ \)"/>
    <numFmt numFmtId="183" formatCode="00####\-####"/>
    <numFmt numFmtId="184" formatCode="00\-0###\-###"/>
  </numFmts>
  <fonts count="32">
    <font>
      <sz val="10"/>
      <name val="Times New Roman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Helv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3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Tms Rmn"/>
    </font>
    <font>
      <b/>
      <sz val="10"/>
      <name val="Arial"/>
      <family val="2"/>
    </font>
    <font>
      <sz val="10"/>
      <name val="Times rmn"/>
    </font>
    <font>
      <sz val="10"/>
      <name val="Tms Rmn"/>
    </font>
    <font>
      <b/>
      <sz val="10"/>
      <color indexed="12"/>
      <name val="Times New Roman"/>
      <family val="1"/>
    </font>
    <font>
      <b/>
      <i/>
      <sz val="11"/>
      <color indexed="10"/>
      <name val="Times New Roman"/>
      <family val="1"/>
    </font>
    <font>
      <sz val="8"/>
      <color indexed="12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37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" fillId="0" borderId="0" applyFill="0" applyBorder="0" applyAlignment="0"/>
    <xf numFmtId="0" fontId="22" fillId="0" borderId="1">
      <alignment horizontal="center"/>
    </xf>
    <xf numFmtId="39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5" fillId="0" borderId="0"/>
    <xf numFmtId="0" fontId="6" fillId="0" borderId="0"/>
    <xf numFmtId="182" fontId="12" fillId="0" borderId="0"/>
    <xf numFmtId="0" fontId="23" fillId="0" borderId="0"/>
    <xf numFmtId="0" fontId="20" fillId="0" borderId="0"/>
    <xf numFmtId="174" fontId="20" fillId="0" borderId="0"/>
    <xf numFmtId="49" fontId="24" fillId="0" borderId="0" applyFill="0" applyBorder="0" applyProtection="0">
      <alignment horizontal="center"/>
    </xf>
    <xf numFmtId="181" fontId="25" fillId="0" borderId="4"/>
    <xf numFmtId="37" fontId="24" fillId="0" borderId="5" applyFill="0" applyAlignment="0" applyProtection="0"/>
    <xf numFmtId="173" fontId="24" fillId="0" borderId="5" applyFill="0" applyAlignment="0" applyProtection="0"/>
    <xf numFmtId="175" fontId="24" fillId="0" borderId="5" applyFill="0" applyAlignment="0" applyProtection="0"/>
    <xf numFmtId="176" fontId="24" fillId="0" borderId="5" applyFill="0" applyAlignment="0" applyProtection="0"/>
    <xf numFmtId="38" fontId="26" fillId="0" borderId="0"/>
  </cellStyleXfs>
  <cellXfs count="338">
    <xf numFmtId="0" fontId="0" fillId="0" borderId="0" xfId="0"/>
    <xf numFmtId="9" fontId="7" fillId="0" borderId="0" xfId="12" applyNumberFormat="1" applyFont="1" applyProtection="1"/>
    <xf numFmtId="3" fontId="7" fillId="0" borderId="0" xfId="12" applyNumberFormat="1" applyFont="1" applyProtection="1"/>
    <xf numFmtId="0" fontId="7" fillId="0" borderId="0" xfId="12" applyFont="1" applyAlignment="1" applyProtection="1">
      <alignment horizontal="center"/>
    </xf>
    <xf numFmtId="3" fontId="7" fillId="0" borderId="0" xfId="12" applyNumberFormat="1" applyFont="1" applyFill="1" applyBorder="1" applyAlignment="1" applyProtection="1">
      <alignment horizontal="center"/>
    </xf>
    <xf numFmtId="3" fontId="7" fillId="0" borderId="0" xfId="12" applyNumberFormat="1" applyFont="1" applyBorder="1" applyProtection="1"/>
    <xf numFmtId="3" fontId="7" fillId="0" borderId="0" xfId="12" applyNumberFormat="1" applyFont="1" applyAlignment="1" applyProtection="1">
      <alignment horizontal="center"/>
    </xf>
    <xf numFmtId="9" fontId="7" fillId="0" borderId="0" xfId="12" applyNumberFormat="1" applyFont="1" applyAlignment="1" applyProtection="1">
      <alignment horizontal="center"/>
    </xf>
    <xf numFmtId="9" fontId="7" fillId="0" borderId="0" xfId="12" applyNumberFormat="1" applyFont="1" applyBorder="1" applyAlignment="1" applyProtection="1">
      <alignment horizontal="center"/>
    </xf>
    <xf numFmtId="3" fontId="7" fillId="0" borderId="0" xfId="12" applyNumberFormat="1" applyFont="1" applyBorder="1" applyAlignment="1" applyProtection="1">
      <alignment horizontal="center"/>
    </xf>
    <xf numFmtId="167" fontId="7" fillId="0" borderId="0" xfId="12" applyNumberFormat="1" applyFont="1" applyBorder="1" applyAlignment="1" applyProtection="1">
      <alignment horizontal="center"/>
    </xf>
    <xf numFmtId="0" fontId="1" fillId="0" borderId="6" xfId="12" applyFont="1" applyBorder="1" applyProtection="1"/>
    <xf numFmtId="0" fontId="1" fillId="0" borderId="7" xfId="12" applyFont="1" applyBorder="1" applyProtection="1"/>
    <xf numFmtId="3" fontId="1" fillId="0" borderId="8" xfId="12" applyNumberFormat="1" applyFont="1" applyBorder="1" applyProtection="1"/>
    <xf numFmtId="3" fontId="8" fillId="0" borderId="0" xfId="12" applyNumberFormat="1" applyFont="1" applyFill="1" applyBorder="1" applyProtection="1"/>
    <xf numFmtId="0" fontId="1" fillId="0" borderId="9" xfId="12" applyFont="1" applyBorder="1" applyProtection="1"/>
    <xf numFmtId="0" fontId="9" fillId="0" borderId="7" xfId="12" applyFont="1" applyFill="1" applyBorder="1" applyProtection="1"/>
    <xf numFmtId="3" fontId="9" fillId="0" borderId="8" xfId="12" applyNumberFormat="1" applyFont="1" applyFill="1" applyBorder="1" applyProtection="1"/>
    <xf numFmtId="0" fontId="9" fillId="0" borderId="10" xfId="12" applyFont="1" applyFill="1" applyBorder="1" applyProtection="1"/>
    <xf numFmtId="0" fontId="1" fillId="0" borderId="11" xfId="12" applyFont="1" applyBorder="1" applyProtection="1"/>
    <xf numFmtId="0" fontId="1" fillId="0" borderId="2" xfId="12" applyFont="1" applyBorder="1" applyProtection="1"/>
    <xf numFmtId="3" fontId="7" fillId="0" borderId="0" xfId="12" applyNumberFormat="1" applyFont="1" applyFill="1" applyProtection="1"/>
    <xf numFmtId="168" fontId="2" fillId="0" borderId="12" xfId="12" applyNumberFormat="1" applyFont="1" applyFill="1" applyBorder="1" applyProtection="1"/>
    <xf numFmtId="168" fontId="13" fillId="0" borderId="12" xfId="12" applyNumberFormat="1" applyFont="1" applyFill="1" applyBorder="1" applyAlignment="1" applyProtection="1">
      <alignment horizontal="left"/>
    </xf>
    <xf numFmtId="168" fontId="12" fillId="0" borderId="0" xfId="12" applyNumberFormat="1" applyFont="1" applyFill="1" applyAlignment="1" applyProtection="1">
      <alignment horizontal="center"/>
    </xf>
    <xf numFmtId="168" fontId="12" fillId="0" borderId="0" xfId="12" applyNumberFormat="1" applyFont="1" applyFill="1" applyAlignment="1" applyProtection="1">
      <alignment horizontal="centerContinuous"/>
    </xf>
    <xf numFmtId="168" fontId="12" fillId="0" borderId="0" xfId="12" applyNumberFormat="1" applyFont="1" applyFill="1" applyBorder="1" applyAlignment="1" applyProtection="1">
      <alignment horizontal="centerContinuous"/>
    </xf>
    <xf numFmtId="168" fontId="12" fillId="0" borderId="0" xfId="12" applyNumberFormat="1" applyFont="1" applyFill="1" applyProtection="1"/>
    <xf numFmtId="3" fontId="12" fillId="0" borderId="0" xfId="12" applyNumberFormat="1" applyFont="1" applyFill="1" applyProtection="1"/>
    <xf numFmtId="3" fontId="12" fillId="0" borderId="0" xfId="12" applyNumberFormat="1" applyFont="1" applyFill="1" applyBorder="1" applyProtection="1"/>
    <xf numFmtId="9" fontId="12" fillId="0" borderId="0" xfId="12" applyNumberFormat="1" applyFont="1" applyFill="1" applyAlignment="1" applyProtection="1">
      <alignment horizontal="center"/>
    </xf>
    <xf numFmtId="9" fontId="12" fillId="0" borderId="0" xfId="12" applyNumberFormat="1" applyFont="1" applyFill="1" applyBorder="1" applyAlignment="1" applyProtection="1">
      <alignment horizontal="center"/>
    </xf>
    <xf numFmtId="3" fontId="12" fillId="0" borderId="0" xfId="12" applyNumberFormat="1" applyFont="1" applyFill="1" applyBorder="1" applyAlignment="1" applyProtection="1">
      <alignment horizontal="center"/>
    </xf>
    <xf numFmtId="168" fontId="14" fillId="0" borderId="0" xfId="12" applyNumberFormat="1" applyFont="1" applyFill="1" applyProtection="1"/>
    <xf numFmtId="168" fontId="12" fillId="0" borderId="0" xfId="12" applyNumberFormat="1" applyFont="1" applyFill="1" applyBorder="1" applyProtection="1"/>
    <xf numFmtId="0" fontId="2" fillId="0" borderId="0" xfId="12" applyFont="1" applyFill="1" applyAlignment="1" applyProtection="1">
      <alignment horizontal="center"/>
    </xf>
    <xf numFmtId="0" fontId="12" fillId="0" borderId="0" xfId="12" applyFont="1" applyFill="1" applyProtection="1"/>
    <xf numFmtId="0" fontId="15" fillId="0" borderId="0" xfId="12" applyFont="1" applyFill="1" applyAlignment="1" applyProtection="1">
      <alignment horizontal="center"/>
    </xf>
    <xf numFmtId="168" fontId="15" fillId="0" borderId="0" xfId="12" applyNumberFormat="1" applyFont="1" applyFill="1" applyAlignment="1" applyProtection="1">
      <alignment horizontal="right"/>
    </xf>
    <xf numFmtId="168" fontId="15" fillId="0" borderId="0" xfId="12" applyNumberFormat="1" applyFont="1" applyFill="1" applyBorder="1" applyAlignment="1" applyProtection="1">
      <alignment horizontal="right"/>
    </xf>
    <xf numFmtId="168" fontId="15" fillId="0" borderId="0" xfId="12" applyNumberFormat="1" applyFont="1" applyFill="1" applyBorder="1" applyAlignment="1" applyProtection="1">
      <alignment horizontal="centerContinuous"/>
    </xf>
    <xf numFmtId="9" fontId="15" fillId="0" borderId="0" xfId="12" applyNumberFormat="1" applyFont="1" applyFill="1" applyAlignment="1" applyProtection="1">
      <alignment horizontal="center"/>
    </xf>
    <xf numFmtId="3" fontId="17" fillId="0" borderId="0" xfId="12" applyNumberFormat="1" applyFont="1" applyFill="1" applyProtection="1">
      <protection locked="0"/>
    </xf>
    <xf numFmtId="171" fontId="15" fillId="0" borderId="0" xfId="12" applyNumberFormat="1" applyFont="1" applyFill="1" applyBorder="1" applyAlignment="1" applyProtection="1">
      <alignment horizontal="right"/>
    </xf>
    <xf numFmtId="171" fontId="15" fillId="0" borderId="0" xfId="12" applyNumberFormat="1" applyFont="1" applyFill="1" applyBorder="1" applyAlignment="1" applyProtection="1">
      <alignment horizontal="center"/>
      <protection locked="0"/>
    </xf>
    <xf numFmtId="171" fontId="15" fillId="0" borderId="0" xfId="12" applyNumberFormat="1" applyFont="1" applyFill="1" applyAlignment="1" applyProtection="1">
      <alignment horizontal="right"/>
      <protection locked="0"/>
    </xf>
    <xf numFmtId="171" fontId="15" fillId="0" borderId="0" xfId="12" applyNumberFormat="1" applyFont="1" applyFill="1" applyAlignment="1" applyProtection="1">
      <alignment horizontal="right"/>
    </xf>
    <xf numFmtId="3" fontId="6" fillId="0" borderId="0" xfId="12" applyNumberFormat="1" applyFont="1" applyFill="1" applyBorder="1" applyProtection="1"/>
    <xf numFmtId="164" fontId="15" fillId="0" borderId="0" xfId="12" applyNumberFormat="1" applyFont="1" applyFill="1" applyProtection="1">
      <protection locked="0"/>
    </xf>
    <xf numFmtId="0" fontId="15" fillId="0" borderId="0" xfId="12" applyNumberFormat="1" applyFont="1" applyFill="1" applyAlignment="1" applyProtection="1">
      <alignment horizontal="center"/>
      <protection locked="0"/>
    </xf>
    <xf numFmtId="164" fontId="18" fillId="0" borderId="0" xfId="12" applyNumberFormat="1" applyFont="1" applyFill="1" applyProtection="1">
      <protection locked="0"/>
    </xf>
    <xf numFmtId="3" fontId="18" fillId="0" borderId="0" xfId="12" applyNumberFormat="1" applyFont="1" applyFill="1" applyBorder="1" applyAlignment="1" applyProtection="1">
      <alignment horizontal="center"/>
    </xf>
    <xf numFmtId="171" fontId="18" fillId="0" borderId="0" xfId="12" applyNumberFormat="1" applyFont="1" applyFill="1" applyBorder="1" applyAlignment="1" applyProtection="1">
      <alignment horizontal="right"/>
      <protection locked="0"/>
    </xf>
    <xf numFmtId="0" fontId="18" fillId="0" borderId="0" xfId="12" applyNumberFormat="1" applyFont="1" applyFill="1" applyAlignment="1" applyProtection="1">
      <alignment horizontal="center"/>
      <protection locked="0"/>
    </xf>
    <xf numFmtId="170" fontId="15" fillId="0" borderId="0" xfId="12" applyNumberFormat="1" applyFont="1" applyFill="1" applyAlignment="1" applyProtection="1">
      <alignment horizontal="center"/>
      <protection locked="0"/>
    </xf>
    <xf numFmtId="3" fontId="6" fillId="0" borderId="0" xfId="12" applyNumberFormat="1" applyFont="1" applyFill="1" applyBorder="1" applyAlignment="1" applyProtection="1">
      <alignment horizontal="center"/>
    </xf>
    <xf numFmtId="0" fontId="1" fillId="0" borderId="10" xfId="12" applyFont="1" applyBorder="1" applyProtection="1"/>
    <xf numFmtId="165" fontId="15" fillId="0" borderId="0" xfId="0" applyNumberFormat="1" applyFont="1" applyFill="1" applyProtection="1">
      <protection locked="0"/>
    </xf>
    <xf numFmtId="0" fontId="7" fillId="0" borderId="0" xfId="12" applyNumberFormat="1" applyFont="1" applyAlignment="1" applyProtection="1">
      <alignment horizontal="center"/>
    </xf>
    <xf numFmtId="0" fontId="1" fillId="0" borderId="7" xfId="12" applyNumberFormat="1" applyFont="1" applyBorder="1" applyAlignment="1" applyProtection="1">
      <alignment horizontal="center"/>
    </xf>
    <xf numFmtId="0" fontId="1" fillId="0" borderId="10" xfId="12" applyNumberFormat="1" applyFont="1" applyBorder="1" applyAlignment="1" applyProtection="1">
      <alignment horizontal="center"/>
    </xf>
    <xf numFmtId="0" fontId="1" fillId="0" borderId="2" xfId="12" applyNumberFormat="1" applyFont="1" applyBorder="1" applyAlignment="1" applyProtection="1">
      <alignment horizontal="center"/>
    </xf>
    <xf numFmtId="0" fontId="17" fillId="0" borderId="0" xfId="12" applyNumberFormat="1" applyFont="1" applyFill="1" applyAlignment="1" applyProtection="1">
      <alignment horizontal="center"/>
      <protection locked="0"/>
    </xf>
    <xf numFmtId="0" fontId="15" fillId="0" borderId="0" xfId="0" applyNumberFormat="1" applyFont="1" applyFill="1" applyAlignment="1" applyProtection="1">
      <alignment horizontal="center"/>
      <protection locked="0"/>
    </xf>
    <xf numFmtId="0" fontId="15" fillId="0" borderId="12" xfId="12" applyFont="1" applyFill="1" applyBorder="1" applyAlignment="1" applyProtection="1">
      <alignment horizontal="center" wrapText="1"/>
    </xf>
    <xf numFmtId="168" fontId="15" fillId="0" borderId="12" xfId="12" applyNumberFormat="1" applyFont="1" applyFill="1" applyBorder="1" applyAlignment="1" applyProtection="1">
      <alignment horizontal="right" wrapText="1"/>
    </xf>
    <xf numFmtId="168" fontId="15" fillId="0" borderId="0" xfId="12" applyNumberFormat="1" applyFont="1" applyFill="1" applyBorder="1" applyAlignment="1" applyProtection="1">
      <alignment horizontal="right" wrapText="1"/>
    </xf>
    <xf numFmtId="169" fontId="15" fillId="0" borderId="12" xfId="12" applyNumberFormat="1" applyFont="1" applyFill="1" applyBorder="1" applyAlignment="1" applyProtection="1">
      <alignment horizontal="right" wrapText="1"/>
    </xf>
    <xf numFmtId="9" fontId="15" fillId="0" borderId="12" xfId="12" applyNumberFormat="1" applyFont="1" applyFill="1" applyBorder="1" applyAlignment="1" applyProtection="1">
      <alignment horizontal="center" wrapText="1"/>
    </xf>
    <xf numFmtId="9" fontId="15" fillId="0" borderId="0" xfId="12" applyNumberFormat="1" applyFont="1" applyFill="1" applyBorder="1" applyAlignment="1" applyProtection="1">
      <alignment horizontal="center" wrapText="1"/>
    </xf>
    <xf numFmtId="3" fontId="12" fillId="0" borderId="12" xfId="12" applyNumberFormat="1" applyFont="1" applyFill="1" applyBorder="1" applyProtection="1"/>
    <xf numFmtId="168" fontId="2" fillId="0" borderId="0" xfId="12" applyNumberFormat="1" applyFont="1" applyFill="1" applyBorder="1" applyProtection="1"/>
    <xf numFmtId="168" fontId="13" fillId="0" borderId="0" xfId="12" applyNumberFormat="1" applyFont="1" applyFill="1" applyBorder="1" applyAlignment="1" applyProtection="1">
      <alignment horizontal="left"/>
    </xf>
    <xf numFmtId="170" fontId="2" fillId="0" borderId="0" xfId="12" applyNumberFormat="1" applyFont="1" applyFill="1" applyBorder="1" applyAlignment="1" applyProtection="1">
      <alignment horizontal="centerContinuous"/>
    </xf>
    <xf numFmtId="168" fontId="12" fillId="0" borderId="0" xfId="12" applyNumberFormat="1" applyFont="1" applyFill="1" applyBorder="1" applyAlignment="1" applyProtection="1">
      <alignment horizontal="center"/>
    </xf>
    <xf numFmtId="3" fontId="14" fillId="0" borderId="0" xfId="12" applyNumberFormat="1" applyFont="1" applyFill="1" applyProtection="1">
      <protection locked="0"/>
    </xf>
    <xf numFmtId="165" fontId="12" fillId="0" borderId="0" xfId="12" applyNumberFormat="1" applyFont="1" applyFill="1" applyAlignment="1" applyProtection="1">
      <alignment horizontal="centerContinuous"/>
    </xf>
    <xf numFmtId="0" fontId="12" fillId="0" borderId="0" xfId="12" applyNumberFormat="1" applyFont="1" applyFill="1" applyAlignment="1" applyProtection="1">
      <alignment horizontal="center"/>
    </xf>
    <xf numFmtId="3" fontId="7" fillId="0" borderId="0" xfId="12" applyNumberFormat="1" applyFont="1" applyFill="1" applyBorder="1" applyProtection="1"/>
    <xf numFmtId="165" fontId="12" fillId="0" borderId="0" xfId="12" applyNumberFormat="1" applyFont="1" applyFill="1" applyAlignment="1" applyProtection="1">
      <alignment horizontal="centerContinuous" wrapText="1"/>
    </xf>
    <xf numFmtId="0" fontId="12" fillId="0" borderId="0" xfId="12" applyNumberFormat="1" applyFont="1" applyFill="1" applyAlignment="1" applyProtection="1">
      <alignment horizontal="center" wrapText="1"/>
    </xf>
    <xf numFmtId="3" fontId="7" fillId="0" borderId="0" xfId="12" applyNumberFormat="1" applyFont="1" applyFill="1" applyBorder="1" applyAlignment="1" applyProtection="1">
      <alignment wrapText="1"/>
    </xf>
    <xf numFmtId="3" fontId="7" fillId="0" borderId="0" xfId="12" applyNumberFormat="1" applyFont="1" applyFill="1" applyAlignment="1" applyProtection="1">
      <alignment wrapText="1"/>
    </xf>
    <xf numFmtId="165" fontId="15" fillId="0" borderId="0" xfId="11" applyNumberFormat="1" applyFont="1" applyFill="1" applyBorder="1" applyAlignment="1" applyProtection="1">
      <protection locked="0"/>
    </xf>
    <xf numFmtId="0" fontId="15" fillId="0" borderId="0" xfId="11" applyNumberFormat="1" applyFont="1" applyFill="1" applyBorder="1" applyAlignment="1" applyProtection="1">
      <alignment horizontal="center"/>
      <protection locked="0"/>
    </xf>
    <xf numFmtId="3" fontId="5" fillId="0" borderId="0" xfId="11" applyNumberFormat="1" applyFont="1" applyFill="1" applyBorder="1"/>
    <xf numFmtId="3" fontId="18" fillId="0" borderId="0" xfId="12" applyNumberFormat="1" applyFont="1" applyFill="1" applyProtection="1"/>
    <xf numFmtId="3" fontId="18" fillId="0" borderId="0" xfId="11" applyNumberFormat="1" applyFont="1" applyFill="1" applyProtection="1">
      <protection locked="0"/>
    </xf>
    <xf numFmtId="0" fontId="18" fillId="0" borderId="0" xfId="11" applyNumberFormat="1" applyFont="1" applyFill="1" applyAlignment="1" applyProtection="1">
      <alignment horizontal="center"/>
      <protection locked="0"/>
    </xf>
    <xf numFmtId="3" fontId="18" fillId="0" borderId="0" xfId="11" applyNumberFormat="1" applyFont="1" applyFill="1" applyBorder="1" applyProtection="1">
      <protection locked="0"/>
    </xf>
    <xf numFmtId="0" fontId="17" fillId="0" borderId="0" xfId="11" applyNumberFormat="1" applyFont="1" applyFill="1" applyAlignment="1" applyProtection="1">
      <alignment horizontal="center"/>
      <protection locked="0"/>
    </xf>
    <xf numFmtId="0" fontId="7" fillId="0" borderId="0" xfId="12" applyNumberFormat="1" applyFont="1" applyFill="1" applyAlignment="1" applyProtection="1">
      <alignment horizontal="center"/>
    </xf>
    <xf numFmtId="3" fontId="15" fillId="0" borderId="0" xfId="11" applyNumberFormat="1" applyFont="1" applyFill="1" applyBorder="1" applyAlignment="1" applyProtection="1">
      <protection locked="0"/>
    </xf>
    <xf numFmtId="0" fontId="18" fillId="0" borderId="0" xfId="11" applyNumberFormat="1" applyFont="1" applyFill="1" applyBorder="1" applyAlignment="1" applyProtection="1">
      <alignment horizontal="center"/>
      <protection locked="0"/>
    </xf>
    <xf numFmtId="3" fontId="11" fillId="0" borderId="0" xfId="12" applyNumberFormat="1" applyFont="1" applyFill="1" applyProtection="1"/>
    <xf numFmtId="0" fontId="18" fillId="0" borderId="0" xfId="12" applyNumberFormat="1" applyFont="1" applyFill="1" applyAlignment="1" applyProtection="1">
      <alignment horizontal="center"/>
    </xf>
    <xf numFmtId="3" fontId="18" fillId="0" borderId="0" xfId="12" applyNumberFormat="1" applyFont="1" applyFill="1" applyBorder="1" applyProtection="1"/>
    <xf numFmtId="0" fontId="20" fillId="0" borderId="0" xfId="15"/>
    <xf numFmtId="0" fontId="15" fillId="0" borderId="0" xfId="12" applyFont="1" applyFill="1" applyBorder="1" applyAlignment="1" applyProtection="1">
      <alignment horizontal="center" wrapText="1"/>
    </xf>
    <xf numFmtId="168" fontId="16" fillId="0" borderId="0" xfId="12" applyNumberFormat="1" applyFont="1" applyFill="1" applyBorder="1" applyAlignment="1" applyProtection="1">
      <alignment horizontal="center" wrapText="1"/>
    </xf>
    <xf numFmtId="168" fontId="16" fillId="0" borderId="0" xfId="12" applyNumberFormat="1" applyFont="1" applyFill="1" applyBorder="1" applyAlignment="1" applyProtection="1">
      <alignment horizontal="right" wrapText="1"/>
    </xf>
    <xf numFmtId="169" fontId="15" fillId="0" borderId="0" xfId="12" applyNumberFormat="1" applyFont="1" applyFill="1" applyBorder="1" applyAlignment="1" applyProtection="1">
      <alignment horizontal="right" wrapText="1"/>
    </xf>
    <xf numFmtId="3" fontId="6" fillId="0" borderId="0" xfId="12" applyNumberFormat="1" applyFont="1" applyFill="1" applyBorder="1" applyAlignment="1" applyProtection="1">
      <alignment horizontal="center" wrapText="1"/>
    </xf>
    <xf numFmtId="3" fontId="7" fillId="0" borderId="0" xfId="12" applyNumberFormat="1" applyFont="1" applyFill="1" applyBorder="1" applyAlignment="1" applyProtection="1">
      <alignment horizontal="centerContinuous" wrapText="1"/>
    </xf>
    <xf numFmtId="3" fontId="8" fillId="0" borderId="0" xfId="12" applyNumberFormat="1" applyFont="1" applyFill="1" applyBorder="1" applyAlignment="1" applyProtection="1">
      <alignment horizontal="center"/>
    </xf>
    <xf numFmtId="3" fontId="11" fillId="0" borderId="0" xfId="12" applyNumberFormat="1" applyFont="1" applyFill="1" applyBorder="1" applyProtection="1"/>
    <xf numFmtId="3" fontId="19" fillId="0" borderId="6" xfId="12" applyNumberFormat="1" applyFont="1" applyFill="1" applyBorder="1" applyAlignment="1" applyProtection="1">
      <alignment horizontal="left"/>
    </xf>
    <xf numFmtId="3" fontId="12" fillId="0" borderId="7" xfId="12" applyNumberFormat="1" applyFont="1" applyFill="1" applyBorder="1" applyAlignment="1" applyProtection="1">
      <alignment horizontal="center"/>
    </xf>
    <xf numFmtId="3" fontId="12" fillId="0" borderId="7" xfId="12" applyNumberFormat="1" applyFont="1" applyFill="1" applyBorder="1" applyProtection="1"/>
    <xf numFmtId="3" fontId="12" fillId="0" borderId="8" xfId="12" applyNumberFormat="1" applyFont="1" applyFill="1" applyBorder="1" applyProtection="1"/>
    <xf numFmtId="3" fontId="6" fillId="0" borderId="13" xfId="12" applyNumberFormat="1" applyFont="1" applyFill="1" applyBorder="1" applyAlignment="1" applyProtection="1">
      <alignment horizontal="center"/>
    </xf>
    <xf numFmtId="3" fontId="7" fillId="0" borderId="14" xfId="12" applyNumberFormat="1" applyFont="1" applyFill="1" applyBorder="1" applyAlignment="1" applyProtection="1">
      <alignment horizontal="center"/>
    </xf>
    <xf numFmtId="3" fontId="6" fillId="0" borderId="13" xfId="12" applyNumberFormat="1" applyFont="1" applyFill="1" applyBorder="1" applyAlignment="1" applyProtection="1">
      <alignment horizontal="center" wrapText="1"/>
    </xf>
    <xf numFmtId="3" fontId="7" fillId="0" borderId="14" xfId="12" applyNumberFormat="1" applyFont="1" applyFill="1" applyBorder="1" applyAlignment="1" applyProtection="1">
      <alignment horizontal="centerContinuous" wrapText="1"/>
    </xf>
    <xf numFmtId="171" fontId="15" fillId="0" borderId="14" xfId="12" applyNumberFormat="1" applyFont="1" applyFill="1" applyBorder="1" applyAlignment="1" applyProtection="1">
      <alignment horizontal="right"/>
    </xf>
    <xf numFmtId="3" fontId="8" fillId="0" borderId="13" xfId="12" applyNumberFormat="1" applyFont="1" applyFill="1" applyBorder="1" applyAlignment="1" applyProtection="1">
      <alignment horizontal="center"/>
    </xf>
    <xf numFmtId="3" fontId="18" fillId="0" borderId="13" xfId="12" applyNumberFormat="1" applyFont="1" applyFill="1" applyBorder="1" applyAlignment="1" applyProtection="1">
      <alignment horizontal="center"/>
    </xf>
    <xf numFmtId="3" fontId="7" fillId="0" borderId="13" xfId="12" applyNumberFormat="1" applyFont="1" applyFill="1" applyBorder="1" applyAlignment="1" applyProtection="1">
      <alignment horizontal="center"/>
    </xf>
    <xf numFmtId="3" fontId="6" fillId="0" borderId="9" xfId="12" applyNumberFormat="1" applyFont="1" applyFill="1" applyBorder="1" applyAlignment="1" applyProtection="1">
      <alignment horizontal="center"/>
    </xf>
    <xf numFmtId="3" fontId="6" fillId="0" borderId="10" xfId="12" applyNumberFormat="1" applyFont="1" applyFill="1" applyBorder="1" applyAlignment="1" applyProtection="1">
      <alignment horizontal="center"/>
    </xf>
    <xf numFmtId="171" fontId="15" fillId="0" borderId="10" xfId="12" applyNumberFormat="1" applyFont="1" applyFill="1" applyBorder="1" applyAlignment="1" applyProtection="1">
      <alignment horizontal="right"/>
    </xf>
    <xf numFmtId="171" fontId="15" fillId="0" borderId="15" xfId="12" applyNumberFormat="1" applyFont="1" applyFill="1" applyBorder="1" applyAlignment="1" applyProtection="1">
      <alignment horizontal="right"/>
    </xf>
    <xf numFmtId="0" fontId="12" fillId="0" borderId="0" xfId="0" applyFont="1"/>
    <xf numFmtId="168" fontId="15" fillId="0" borderId="12" xfId="12" applyNumberFormat="1" applyFont="1" applyFill="1" applyBorder="1" applyAlignment="1" applyProtection="1">
      <alignment horizontal="centerContinuous"/>
    </xf>
    <xf numFmtId="168" fontId="15" fillId="0" borderId="12" xfId="12" applyNumberFormat="1" applyFont="1" applyFill="1" applyBorder="1" applyAlignment="1" applyProtection="1">
      <alignment horizontal="center" wrapText="1"/>
    </xf>
    <xf numFmtId="9" fontId="15" fillId="2" borderId="0" xfId="12" applyNumberFormat="1" applyFont="1" applyFill="1" applyAlignment="1" applyProtection="1">
      <alignment horizontal="right"/>
    </xf>
    <xf numFmtId="9" fontId="15" fillId="0" borderId="0" xfId="12" applyNumberFormat="1" applyFont="1" applyFill="1" applyAlignment="1" applyProtection="1">
      <alignment horizontal="right"/>
    </xf>
    <xf numFmtId="9" fontId="15" fillId="0" borderId="0" xfId="12" applyNumberFormat="1" applyFont="1" applyFill="1" applyBorder="1" applyAlignment="1" applyProtection="1">
      <alignment horizontal="right"/>
    </xf>
    <xf numFmtId="0" fontId="12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3" fontId="12" fillId="0" borderId="3" xfId="12" applyNumberFormat="1" applyFont="1" applyFill="1" applyBorder="1" applyProtection="1"/>
    <xf numFmtId="168" fontId="2" fillId="0" borderId="3" xfId="12" applyNumberFormat="1" applyFont="1" applyFill="1" applyBorder="1" applyProtection="1"/>
    <xf numFmtId="170" fontId="2" fillId="0" borderId="3" xfId="12" applyNumberFormat="1" applyFont="1" applyFill="1" applyBorder="1" applyAlignment="1" applyProtection="1">
      <alignment horizontal="left"/>
    </xf>
    <xf numFmtId="170" fontId="2" fillId="0" borderId="3" xfId="12" applyNumberFormat="1" applyFont="1" applyFill="1" applyBorder="1" applyAlignment="1" applyProtection="1">
      <alignment horizontal="centerContinuous"/>
    </xf>
    <xf numFmtId="3" fontId="6" fillId="0" borderId="14" xfId="12" applyNumberFormat="1" applyFont="1" applyFill="1" applyBorder="1" applyAlignment="1" applyProtection="1">
      <alignment horizontal="center" wrapText="1"/>
    </xf>
    <xf numFmtId="172" fontId="15" fillId="2" borderId="0" xfId="12" applyNumberFormat="1" applyFont="1" applyFill="1" applyAlignment="1" applyProtection="1">
      <alignment horizontal="right"/>
      <protection locked="0"/>
    </xf>
    <xf numFmtId="172" fontId="15" fillId="0" borderId="0" xfId="12" applyNumberFormat="1" applyFont="1" applyFill="1" applyBorder="1" applyAlignment="1" applyProtection="1">
      <alignment horizontal="right"/>
    </xf>
    <xf numFmtId="172" fontId="15" fillId="2" borderId="0" xfId="12" applyNumberFormat="1" applyFont="1" applyFill="1" applyBorder="1" applyAlignment="1" applyProtection="1">
      <alignment horizontal="center"/>
      <protection locked="0"/>
    </xf>
    <xf numFmtId="172" fontId="15" fillId="0" borderId="0" xfId="12" applyNumberFormat="1" applyFont="1" applyFill="1" applyAlignment="1" applyProtection="1">
      <alignment horizontal="right"/>
    </xf>
    <xf numFmtId="3" fontId="7" fillId="0" borderId="12" xfId="12" applyNumberFormat="1" applyFont="1" applyFill="1" applyBorder="1" applyAlignment="1" applyProtection="1">
      <alignment wrapText="1"/>
    </xf>
    <xf numFmtId="3" fontId="7" fillId="0" borderId="13" xfId="12" applyNumberFormat="1" applyFont="1" applyBorder="1" applyAlignment="1" applyProtection="1">
      <alignment horizontal="center"/>
    </xf>
    <xf numFmtId="3" fontId="7" fillId="0" borderId="14" xfId="12" applyNumberFormat="1" applyFont="1" applyBorder="1" applyProtection="1"/>
    <xf numFmtId="49" fontId="10" fillId="2" borderId="15" xfId="12" applyNumberFormat="1" applyFont="1" applyFill="1" applyBorder="1" applyAlignment="1" applyProtection="1">
      <alignment horizontal="center"/>
      <protection locked="0"/>
    </xf>
    <xf numFmtId="3" fontId="18" fillId="0" borderId="0" xfId="12" applyNumberFormat="1" applyFont="1" applyFill="1" applyAlignment="1" applyProtection="1">
      <alignment horizontal="right"/>
    </xf>
    <xf numFmtId="3" fontId="7" fillId="0" borderId="12" xfId="12" applyNumberFormat="1" applyFont="1" applyFill="1" applyBorder="1" applyProtection="1"/>
    <xf numFmtId="172" fontId="15" fillId="0" borderId="0" xfId="11" applyNumberFormat="1" applyFont="1" applyFill="1" applyBorder="1" applyAlignment="1" applyProtection="1">
      <protection locked="0"/>
    </xf>
    <xf numFmtId="172" fontId="15" fillId="0" borderId="0" xfId="12" applyNumberFormat="1" applyFont="1" applyFill="1" applyBorder="1" applyAlignment="1" applyProtection="1">
      <alignment horizontal="center"/>
      <protection locked="0"/>
    </xf>
    <xf numFmtId="172" fontId="15" fillId="0" borderId="0" xfId="12" applyNumberFormat="1" applyFont="1" applyFill="1" applyAlignment="1" applyProtection="1">
      <alignment horizontal="right"/>
      <protection locked="0"/>
    </xf>
    <xf numFmtId="172" fontId="12" fillId="0" borderId="0" xfId="12" applyNumberFormat="1" applyFont="1" applyFill="1" applyProtection="1"/>
    <xf numFmtId="172" fontId="17" fillId="0" borderId="0" xfId="12" applyNumberFormat="1" applyFont="1" applyFill="1" applyProtection="1">
      <protection locked="0"/>
    </xf>
    <xf numFmtId="172" fontId="12" fillId="0" borderId="0" xfId="12" applyNumberFormat="1" applyFont="1" applyFill="1" applyBorder="1" applyProtection="1"/>
    <xf numFmtId="172" fontId="12" fillId="0" borderId="0" xfId="12" applyNumberFormat="1" applyFont="1" applyFill="1" applyAlignment="1" applyProtection="1">
      <alignment horizontal="center"/>
    </xf>
    <xf numFmtId="172" fontId="15" fillId="0" borderId="0" xfId="12" applyNumberFormat="1" applyFont="1" applyFill="1" applyProtection="1">
      <protection locked="0"/>
    </xf>
    <xf numFmtId="172" fontId="15" fillId="0" borderId="3" xfId="12" applyNumberFormat="1" applyFont="1" applyFill="1" applyBorder="1" applyAlignment="1" applyProtection="1">
      <alignment horizontal="right"/>
      <protection locked="0"/>
    </xf>
    <xf numFmtId="172" fontId="12" fillId="0" borderId="0" xfId="0" applyNumberFormat="1" applyFont="1"/>
    <xf numFmtId="172" fontId="18" fillId="0" borderId="0" xfId="12" applyNumberFormat="1" applyFont="1" applyFill="1" applyBorder="1" applyAlignment="1" applyProtection="1">
      <alignment horizontal="right"/>
      <protection locked="0"/>
    </xf>
    <xf numFmtId="172" fontId="18" fillId="0" borderId="0" xfId="12" applyNumberFormat="1" applyFont="1" applyFill="1" applyProtection="1">
      <protection locked="0"/>
    </xf>
    <xf numFmtId="172" fontId="18" fillId="0" borderId="0" xfId="11" applyNumberFormat="1" applyFont="1" applyFill="1" applyBorder="1" applyProtection="1">
      <protection locked="0"/>
    </xf>
    <xf numFmtId="172" fontId="18" fillId="0" borderId="0" xfId="11" applyNumberFormat="1" applyFont="1" applyFill="1" applyProtection="1">
      <protection locked="0"/>
    </xf>
    <xf numFmtId="172" fontId="15" fillId="0" borderId="0" xfId="11" applyNumberFormat="1" applyFont="1" applyFill="1" applyProtection="1">
      <protection locked="0"/>
    </xf>
    <xf numFmtId="172" fontId="17" fillId="0" borderId="0" xfId="11" applyNumberFormat="1" applyFont="1" applyFill="1" applyProtection="1">
      <protection locked="0"/>
    </xf>
    <xf numFmtId="172" fontId="15" fillId="0" borderId="0" xfId="12" applyNumberFormat="1" applyFont="1" applyFill="1" applyBorder="1" applyAlignment="1" applyProtection="1">
      <alignment horizontal="right"/>
      <protection locked="0"/>
    </xf>
    <xf numFmtId="172" fontId="7" fillId="0" borderId="0" xfId="12" applyNumberFormat="1" applyFont="1" applyAlignment="1" applyProtection="1">
      <alignment horizontal="center"/>
    </xf>
    <xf numFmtId="172" fontId="7" fillId="0" borderId="0" xfId="12" applyNumberFormat="1" applyFont="1" applyProtection="1"/>
    <xf numFmtId="172" fontId="7" fillId="0" borderId="0" xfId="12" applyNumberFormat="1" applyFont="1" applyBorder="1" applyProtection="1"/>
    <xf numFmtId="172" fontId="15" fillId="0" borderId="3" xfId="12" applyNumberFormat="1" applyFont="1" applyFill="1" applyBorder="1" applyProtection="1"/>
    <xf numFmtId="172" fontId="7" fillId="0" borderId="0" xfId="12" applyNumberFormat="1" applyFont="1" applyFill="1" applyBorder="1" applyProtection="1"/>
    <xf numFmtId="172" fontId="15" fillId="0" borderId="0" xfId="0" applyNumberFormat="1" applyFont="1" applyFill="1" applyAlignment="1" applyProtection="1">
      <alignment horizontal="center"/>
      <protection locked="0"/>
    </xf>
    <xf numFmtId="172" fontId="15" fillId="0" borderId="0" xfId="0" applyNumberFormat="1" applyFont="1" applyFill="1" applyProtection="1">
      <protection locked="0"/>
    </xf>
    <xf numFmtId="172" fontId="15" fillId="0" borderId="0" xfId="0" applyNumberFormat="1" applyFont="1" applyFill="1" applyAlignment="1">
      <alignment horizontal="right"/>
    </xf>
    <xf numFmtId="172" fontId="15" fillId="0" borderId="0" xfId="0" applyNumberFormat="1" applyFont="1" applyFill="1" applyAlignment="1" applyProtection="1">
      <alignment horizontal="right"/>
      <protection locked="0"/>
    </xf>
    <xf numFmtId="172" fontId="18" fillId="0" borderId="5" xfId="12" applyNumberFormat="1" applyFont="1" applyFill="1" applyBorder="1" applyProtection="1"/>
    <xf numFmtId="172" fontId="19" fillId="0" borderId="0" xfId="0" applyNumberFormat="1" applyFont="1"/>
    <xf numFmtId="172" fontId="6" fillId="0" borderId="0" xfId="12" applyNumberFormat="1" applyFont="1" applyFill="1" applyBorder="1" applyProtection="1"/>
    <xf numFmtId="172" fontId="8" fillId="0" borderId="0" xfId="12" applyNumberFormat="1" applyFont="1" applyFill="1" applyBorder="1" applyProtection="1"/>
    <xf numFmtId="172" fontId="18" fillId="0" borderId="0" xfId="12" applyNumberFormat="1" applyFont="1" applyFill="1" applyAlignment="1" applyProtection="1">
      <alignment horizontal="right"/>
    </xf>
    <xf numFmtId="172" fontId="18" fillId="0" borderId="0" xfId="12" applyNumberFormat="1" applyFont="1" applyFill="1" applyBorder="1" applyProtection="1"/>
    <xf numFmtId="172" fontId="15" fillId="2" borderId="0" xfId="11" applyNumberFormat="1" applyFont="1" applyFill="1" applyBorder="1"/>
    <xf numFmtId="172" fontId="15" fillId="0" borderId="0" xfId="12" applyNumberFormat="1" applyFont="1" applyFill="1" applyProtection="1"/>
    <xf numFmtId="172" fontId="15" fillId="0" borderId="0" xfId="11" applyNumberFormat="1" applyFont="1" applyFill="1" applyBorder="1"/>
    <xf numFmtId="172" fontId="15" fillId="0" borderId="3" xfId="11" applyNumberFormat="1" applyFont="1" applyFill="1" applyBorder="1"/>
    <xf numFmtId="172" fontId="12" fillId="0" borderId="0" xfId="0" applyNumberFormat="1" applyFont="1" applyAlignment="1">
      <alignment horizontal="right"/>
    </xf>
    <xf numFmtId="172" fontId="15" fillId="0" borderId="0" xfId="12" applyNumberFormat="1" applyFont="1" applyFill="1" applyBorder="1" applyProtection="1"/>
    <xf numFmtId="172" fontId="15" fillId="0" borderId="0" xfId="12" applyNumberFormat="1" applyFont="1" applyAlignment="1" applyProtection="1">
      <alignment horizontal="center"/>
    </xf>
    <xf numFmtId="172" fontId="15" fillId="0" borderId="0" xfId="12" applyNumberFormat="1" applyFont="1" applyProtection="1"/>
    <xf numFmtId="172" fontId="15" fillId="0" borderId="0" xfId="12" applyNumberFormat="1" applyFont="1" applyBorder="1" applyProtection="1"/>
    <xf numFmtId="9" fontId="15" fillId="0" borderId="0" xfId="12" applyNumberFormat="1" applyFont="1" applyAlignment="1" applyProtection="1">
      <alignment horizontal="center"/>
    </xf>
    <xf numFmtId="172" fontId="15" fillId="0" borderId="0" xfId="12" applyNumberFormat="1" applyFont="1" applyFill="1" applyAlignment="1" applyProtection="1">
      <alignment horizontal="center"/>
    </xf>
    <xf numFmtId="172" fontId="15" fillId="0" borderId="0" xfId="0" applyNumberFormat="1" applyFont="1" applyFill="1"/>
    <xf numFmtId="172" fontId="12" fillId="0" borderId="0" xfId="0" applyNumberFormat="1" applyFont="1" applyFill="1"/>
    <xf numFmtId="0" fontId="12" fillId="0" borderId="0" xfId="0" applyFont="1" applyFill="1"/>
    <xf numFmtId="3" fontId="15" fillId="0" borderId="0" xfId="12" applyNumberFormat="1" applyFont="1" applyProtection="1"/>
    <xf numFmtId="3" fontId="15" fillId="0" borderId="0" xfId="12" applyNumberFormat="1" applyFont="1" applyBorder="1" applyProtection="1"/>
    <xf numFmtId="0" fontId="15" fillId="2" borderId="0" xfId="11" applyNumberFormat="1" applyFont="1" applyFill="1" applyAlignment="1" applyProtection="1">
      <alignment horizontal="center"/>
      <protection locked="0"/>
    </xf>
    <xf numFmtId="0" fontId="12" fillId="0" borderId="0" xfId="12" applyNumberFormat="1" applyFont="1" applyFill="1" applyAlignment="1" applyProtection="1">
      <alignment horizontal="centerContinuous"/>
    </xf>
    <xf numFmtId="0" fontId="15" fillId="0" borderId="0" xfId="11" applyNumberFormat="1" applyFont="1" applyFill="1" applyAlignment="1" applyProtection="1">
      <alignment horizontal="center"/>
      <protection locked="0"/>
    </xf>
    <xf numFmtId="0" fontId="15" fillId="0" borderId="0" xfId="12" applyNumberFormat="1" applyFont="1" applyAlignment="1" applyProtection="1">
      <alignment horizontal="center"/>
    </xf>
    <xf numFmtId="0" fontId="15" fillId="0" borderId="0" xfId="12" applyNumberFormat="1" applyFont="1" applyFill="1" applyAlignment="1" applyProtection="1">
      <alignment horizontal="center"/>
    </xf>
    <xf numFmtId="165" fontId="15" fillId="2" borderId="0" xfId="11" applyNumberFormat="1" applyFont="1" applyFill="1" applyBorder="1" applyAlignment="1" applyProtection="1">
      <alignment horizontal="left"/>
      <protection locked="0"/>
    </xf>
    <xf numFmtId="172" fontId="7" fillId="0" borderId="0" xfId="12" applyNumberFormat="1" applyFont="1" applyProtection="1">
      <protection locked="0"/>
    </xf>
    <xf numFmtId="179" fontId="7" fillId="0" borderId="0" xfId="12" applyNumberFormat="1" applyFont="1" applyAlignment="1" applyProtection="1">
      <alignment horizontal="center"/>
      <protection locked="0"/>
    </xf>
    <xf numFmtId="3" fontId="7" fillId="0" borderId="0" xfId="12" applyNumberFormat="1" applyFont="1" applyProtection="1">
      <protection locked="0"/>
    </xf>
    <xf numFmtId="0" fontId="7" fillId="0" borderId="0" xfId="12" applyFont="1" applyAlignment="1" applyProtection="1">
      <alignment horizontal="center"/>
      <protection locked="0"/>
    </xf>
    <xf numFmtId="3" fontId="7" fillId="0" borderId="0" xfId="12" applyNumberFormat="1" applyFont="1" applyFill="1" applyBorder="1" applyAlignment="1" applyProtection="1">
      <alignment horizontal="center"/>
      <protection locked="0"/>
    </xf>
    <xf numFmtId="3" fontId="7" fillId="0" borderId="0" xfId="12" applyNumberFormat="1" applyFont="1" applyFill="1" applyProtection="1">
      <protection locked="0"/>
    </xf>
    <xf numFmtId="3" fontId="7" fillId="0" borderId="0" xfId="12" applyNumberFormat="1" applyFont="1" applyBorder="1" applyProtection="1">
      <protection locked="0"/>
    </xf>
    <xf numFmtId="9" fontId="7" fillId="0" borderId="0" xfId="12" applyNumberFormat="1" applyFont="1" applyAlignment="1" applyProtection="1">
      <alignment horizontal="center"/>
      <protection locked="0"/>
    </xf>
    <xf numFmtId="9" fontId="7" fillId="0" borderId="0" xfId="12" applyNumberFormat="1" applyFont="1" applyBorder="1" applyAlignment="1" applyProtection="1">
      <alignment horizontal="center"/>
      <protection locked="0"/>
    </xf>
    <xf numFmtId="0" fontId="1" fillId="0" borderId="6" xfId="12" applyFont="1" applyBorder="1" applyAlignment="1" applyProtection="1">
      <alignment vertical="top"/>
      <protection locked="0"/>
    </xf>
    <xf numFmtId="3" fontId="8" fillId="0" borderId="0" xfId="12" applyNumberFormat="1" applyFont="1" applyFill="1" applyBorder="1" applyProtection="1">
      <protection locked="0"/>
    </xf>
    <xf numFmtId="3" fontId="7" fillId="0" borderId="0" xfId="12" applyNumberFormat="1" applyFont="1" applyAlignment="1" applyProtection="1">
      <alignment horizontal="center"/>
      <protection locked="0"/>
    </xf>
    <xf numFmtId="3" fontId="7" fillId="0" borderId="0" xfId="12" applyNumberFormat="1" applyFont="1" applyFill="1" applyBorder="1" applyProtection="1">
      <protection locked="0"/>
    </xf>
    <xf numFmtId="3" fontId="7" fillId="0" borderId="0" xfId="12" applyNumberFormat="1" applyFont="1" applyBorder="1" applyAlignment="1" applyProtection="1">
      <alignment horizontal="center"/>
      <protection locked="0"/>
    </xf>
    <xf numFmtId="0" fontId="1" fillId="0" borderId="6" xfId="12" applyFont="1" applyBorder="1" applyProtection="1">
      <protection locked="0"/>
    </xf>
    <xf numFmtId="0" fontId="9" fillId="0" borderId="7" xfId="12" applyFont="1" applyFill="1" applyBorder="1" applyProtection="1">
      <protection locked="0"/>
    </xf>
    <xf numFmtId="3" fontId="9" fillId="0" borderId="7" xfId="12" applyNumberFormat="1" applyFont="1" applyFill="1" applyBorder="1" applyProtection="1">
      <protection locked="0"/>
    </xf>
    <xf numFmtId="3" fontId="9" fillId="0" borderId="8" xfId="12" applyNumberFormat="1" applyFont="1" applyFill="1" applyBorder="1" applyProtection="1">
      <protection locked="0"/>
    </xf>
    <xf numFmtId="0" fontId="1" fillId="0" borderId="9" xfId="12" applyFont="1" applyBorder="1" applyProtection="1">
      <protection locked="0"/>
    </xf>
    <xf numFmtId="0" fontId="9" fillId="0" borderId="10" xfId="12" applyFont="1" applyFill="1" applyBorder="1" applyProtection="1">
      <protection locked="0"/>
    </xf>
    <xf numFmtId="3" fontId="9" fillId="0" borderId="10" xfId="12" applyNumberFormat="1" applyFont="1" applyFill="1" applyBorder="1" applyProtection="1">
      <protection locked="0"/>
    </xf>
    <xf numFmtId="170" fontId="10" fillId="3" borderId="15" xfId="12" applyNumberFormat="1" applyFont="1" applyFill="1" applyBorder="1" applyAlignment="1" applyProtection="1">
      <alignment horizontal="center"/>
      <protection locked="0"/>
    </xf>
    <xf numFmtId="0" fontId="1" fillId="0" borderId="11" xfId="12" applyFont="1" applyBorder="1" applyProtection="1">
      <protection locked="0"/>
    </xf>
    <xf numFmtId="0" fontId="1" fillId="0" borderId="2" xfId="12" applyFont="1" applyBorder="1" applyProtection="1">
      <protection locked="0"/>
    </xf>
    <xf numFmtId="3" fontId="1" fillId="0" borderId="2" xfId="12" applyNumberFormat="1" applyFont="1" applyBorder="1" applyProtection="1">
      <protection locked="0"/>
    </xf>
    <xf numFmtId="172" fontId="7" fillId="0" borderId="0" xfId="12" applyNumberFormat="1" applyFont="1" applyBorder="1" applyAlignment="1" applyProtection="1">
      <alignment horizontal="center"/>
      <protection locked="0"/>
    </xf>
    <xf numFmtId="172" fontId="12" fillId="0" borderId="0" xfId="12" applyNumberFormat="1" applyFont="1" applyFill="1" applyProtection="1">
      <protection locked="0"/>
    </xf>
    <xf numFmtId="179" fontId="12" fillId="0" borderId="0" xfId="12" applyNumberFormat="1" applyFont="1" applyFill="1" applyAlignment="1" applyProtection="1">
      <alignment horizontal="center"/>
      <protection locked="0"/>
    </xf>
    <xf numFmtId="168" fontId="2" fillId="0" borderId="12" xfId="12" applyNumberFormat="1" applyFont="1" applyFill="1" applyBorder="1" applyProtection="1">
      <protection locked="0"/>
    </xf>
    <xf numFmtId="0" fontId="6" fillId="0" borderId="12" xfId="12" applyBorder="1" applyProtection="1">
      <protection locked="0"/>
    </xf>
    <xf numFmtId="170" fontId="2" fillId="0" borderId="12" xfId="12" applyNumberFormat="1" applyFont="1" applyFill="1" applyBorder="1" applyAlignment="1" applyProtection="1">
      <alignment horizontal="centerContinuous"/>
      <protection locked="0"/>
    </xf>
    <xf numFmtId="168" fontId="13" fillId="0" borderId="12" xfId="12" applyNumberFormat="1" applyFont="1" applyFill="1" applyBorder="1" applyAlignment="1" applyProtection="1">
      <alignment horizontal="left"/>
      <protection locked="0"/>
    </xf>
    <xf numFmtId="3" fontId="12" fillId="0" borderId="0" xfId="12" applyNumberFormat="1" applyFont="1" applyFill="1" applyProtection="1">
      <protection locked="0"/>
    </xf>
    <xf numFmtId="168" fontId="12" fillId="0" borderId="0" xfId="12" applyNumberFormat="1" applyFont="1" applyFill="1" applyBorder="1" applyAlignment="1" applyProtection="1">
      <alignment horizontal="centerContinuous"/>
      <protection locked="0"/>
    </xf>
    <xf numFmtId="168" fontId="12" fillId="0" borderId="0" xfId="12" applyNumberFormat="1" applyFont="1" applyFill="1" applyBorder="1" applyAlignment="1" applyProtection="1">
      <alignment horizontal="center"/>
      <protection locked="0"/>
    </xf>
    <xf numFmtId="168" fontId="12" fillId="0" borderId="0" xfId="12" applyNumberFormat="1" applyFont="1" applyFill="1" applyAlignment="1" applyProtection="1">
      <alignment horizontal="centerContinuous"/>
      <protection locked="0"/>
    </xf>
    <xf numFmtId="3" fontId="12" fillId="0" borderId="0" xfId="12" applyNumberFormat="1" applyFont="1" applyFill="1" applyBorder="1" applyProtection="1">
      <protection locked="0"/>
    </xf>
    <xf numFmtId="9" fontId="12" fillId="0" borderId="0" xfId="12" applyNumberFormat="1" applyFont="1" applyFill="1" applyAlignment="1" applyProtection="1">
      <alignment horizontal="center"/>
      <protection locked="0"/>
    </xf>
    <xf numFmtId="172" fontId="12" fillId="0" borderId="0" xfId="12" applyNumberFormat="1" applyFont="1" applyFill="1" applyBorder="1" applyAlignment="1" applyProtection="1">
      <alignment horizontal="center"/>
      <protection locked="0"/>
    </xf>
    <xf numFmtId="167" fontId="12" fillId="0" borderId="0" xfId="12" applyNumberFormat="1" applyFont="1" applyFill="1" applyBorder="1" applyAlignment="1" applyProtection="1">
      <alignment horizontal="center"/>
      <protection locked="0"/>
    </xf>
    <xf numFmtId="168" fontId="14" fillId="0" borderId="0" xfId="12" applyNumberFormat="1" applyFont="1" applyFill="1" applyProtection="1">
      <protection locked="0"/>
    </xf>
    <xf numFmtId="166" fontId="2" fillId="0" borderId="0" xfId="12" applyNumberFormat="1" applyFont="1" applyFill="1" applyAlignment="1" applyProtection="1">
      <alignment horizontal="center"/>
      <protection locked="0"/>
    </xf>
    <xf numFmtId="3" fontId="12" fillId="0" borderId="0" xfId="12" applyNumberFormat="1" applyFont="1" applyFill="1" applyBorder="1" applyAlignment="1" applyProtection="1">
      <alignment horizontal="center"/>
      <protection locked="0"/>
    </xf>
    <xf numFmtId="168" fontId="12" fillId="0" borderId="0" xfId="12" applyNumberFormat="1" applyFont="1" applyFill="1" applyProtection="1">
      <protection locked="0"/>
    </xf>
    <xf numFmtId="168" fontId="12" fillId="0" borderId="0" xfId="12" applyNumberFormat="1" applyFont="1" applyFill="1" applyBorder="1" applyProtection="1">
      <protection locked="0"/>
    </xf>
    <xf numFmtId="9" fontId="12" fillId="0" borderId="0" xfId="12" applyNumberFormat="1" applyFont="1" applyFill="1" applyBorder="1" applyAlignment="1" applyProtection="1">
      <alignment horizontal="center"/>
      <protection locked="0"/>
    </xf>
    <xf numFmtId="168" fontId="28" fillId="0" borderId="0" xfId="12" applyNumberFormat="1" applyFont="1" applyFill="1" applyAlignment="1" applyProtection="1">
      <alignment horizontal="centerContinuous"/>
      <protection locked="0"/>
    </xf>
    <xf numFmtId="168" fontId="14" fillId="0" borderId="0" xfId="12" applyNumberFormat="1" applyFont="1" applyFill="1" applyAlignment="1" applyProtection="1">
      <alignment horizontal="centerContinuous"/>
      <protection locked="0"/>
    </xf>
    <xf numFmtId="166" fontId="2" fillId="0" borderId="0" xfId="12" applyNumberFormat="1" applyFont="1" applyFill="1" applyAlignment="1" applyProtection="1">
      <alignment horizontal="centerContinuous"/>
      <protection locked="0"/>
    </xf>
    <xf numFmtId="3" fontId="12" fillId="0" borderId="0" xfId="12" applyNumberFormat="1" applyFont="1" applyFill="1" applyBorder="1" applyAlignment="1" applyProtection="1">
      <alignment horizontal="centerContinuous"/>
      <protection locked="0"/>
    </xf>
    <xf numFmtId="3" fontId="12" fillId="0" borderId="0" xfId="12" applyNumberFormat="1" applyFont="1" applyFill="1" applyAlignment="1" applyProtection="1">
      <alignment horizontal="centerContinuous"/>
      <protection locked="0"/>
    </xf>
    <xf numFmtId="0" fontId="2" fillId="0" borderId="0" xfId="12" applyFont="1" applyFill="1" applyAlignment="1" applyProtection="1">
      <alignment horizontal="center"/>
      <protection locked="0"/>
    </xf>
    <xf numFmtId="0" fontId="12" fillId="0" borderId="0" xfId="12" applyFont="1" applyFill="1" applyProtection="1">
      <protection locked="0"/>
    </xf>
    <xf numFmtId="172" fontId="6" fillId="0" borderId="0" xfId="12" applyNumberFormat="1" applyFont="1" applyFill="1" applyProtection="1">
      <protection locked="0"/>
    </xf>
    <xf numFmtId="179" fontId="6" fillId="0" borderId="0" xfId="12" applyNumberFormat="1" applyFont="1" applyFill="1" applyAlignment="1" applyProtection="1">
      <alignment horizontal="center"/>
      <protection locked="0"/>
    </xf>
    <xf numFmtId="168" fontId="6" fillId="0" borderId="0" xfId="12" applyNumberFormat="1" applyFont="1" applyFill="1" applyAlignment="1" applyProtection="1">
      <alignment horizontal="right"/>
      <protection locked="0"/>
    </xf>
    <xf numFmtId="0" fontId="6" fillId="0" borderId="0" xfId="12" applyFont="1" applyFill="1" applyAlignment="1" applyProtection="1">
      <alignment horizontal="center"/>
      <protection locked="0"/>
    </xf>
    <xf numFmtId="168" fontId="6" fillId="0" borderId="0" xfId="12" applyNumberFormat="1" applyFont="1" applyFill="1" applyBorder="1" applyAlignment="1" applyProtection="1">
      <alignment horizontal="center"/>
      <protection locked="0"/>
    </xf>
    <xf numFmtId="168" fontId="6" fillId="0" borderId="0" xfId="12" applyNumberFormat="1" applyFont="1" applyFill="1" applyBorder="1" applyAlignment="1" applyProtection="1">
      <alignment horizontal="right"/>
      <protection locked="0"/>
    </xf>
    <xf numFmtId="168" fontId="29" fillId="0" borderId="0" xfId="12" applyNumberFormat="1" applyFont="1" applyFill="1" applyBorder="1" applyAlignment="1" applyProtection="1">
      <alignment horizontal="centerContinuous"/>
      <protection locked="0"/>
    </xf>
    <xf numFmtId="168" fontId="6" fillId="0" borderId="0" xfId="12" applyNumberFormat="1" applyFont="1" applyFill="1" applyBorder="1" applyAlignment="1" applyProtection="1">
      <alignment horizontal="centerContinuous"/>
      <protection locked="0"/>
    </xf>
    <xf numFmtId="9" fontId="6" fillId="0" borderId="0" xfId="12" applyNumberFormat="1" applyFont="1" applyFill="1" applyAlignment="1" applyProtection="1">
      <alignment horizontal="center"/>
      <protection locked="0"/>
    </xf>
    <xf numFmtId="3" fontId="6" fillId="0" borderId="17" xfId="12" applyNumberFormat="1" applyFont="1" applyFill="1" applyBorder="1" applyAlignment="1" applyProtection="1">
      <alignment horizontal="right"/>
      <protection locked="0"/>
    </xf>
    <xf numFmtId="3" fontId="6" fillId="0" borderId="0" xfId="12" applyNumberFormat="1" applyFont="1" applyFill="1" applyAlignment="1" applyProtection="1">
      <alignment horizontal="right"/>
      <protection locked="0"/>
    </xf>
    <xf numFmtId="3" fontId="29" fillId="0" borderId="0" xfId="12" applyNumberFormat="1" applyFont="1" applyFill="1" applyAlignment="1" applyProtection="1">
      <alignment horizontal="right"/>
      <protection locked="0"/>
    </xf>
    <xf numFmtId="3" fontId="6" fillId="0" borderId="17" xfId="12" applyNumberFormat="1" applyFont="1" applyFill="1" applyBorder="1" applyAlignment="1" applyProtection="1">
      <alignment horizontal="center"/>
      <protection locked="0"/>
    </xf>
    <xf numFmtId="3" fontId="6" fillId="0" borderId="0" xfId="12" applyNumberFormat="1" applyFont="1" applyFill="1" applyAlignment="1" applyProtection="1">
      <alignment horizontal="center"/>
      <protection locked="0"/>
    </xf>
    <xf numFmtId="3" fontId="6" fillId="0" borderId="0" xfId="12" applyNumberFormat="1" applyFont="1" applyFill="1" applyProtection="1">
      <protection locked="0"/>
    </xf>
    <xf numFmtId="172" fontId="6" fillId="0" borderId="12" xfId="12" applyNumberFormat="1" applyFont="1" applyFill="1" applyBorder="1" applyProtection="1">
      <protection locked="0"/>
    </xf>
    <xf numFmtId="179" fontId="12" fillId="0" borderId="12" xfId="12" applyNumberFormat="1" applyFont="1" applyFill="1" applyBorder="1" applyAlignment="1" applyProtection="1">
      <alignment horizontal="center"/>
      <protection locked="0"/>
    </xf>
    <xf numFmtId="0" fontId="6" fillId="0" borderId="12" xfId="12" applyFont="1" applyFill="1" applyBorder="1" applyAlignment="1" applyProtection="1">
      <alignment horizontal="center"/>
      <protection locked="0"/>
    </xf>
    <xf numFmtId="168" fontId="6" fillId="0" borderId="12" xfId="12" applyNumberFormat="1" applyFont="1" applyFill="1" applyBorder="1" applyAlignment="1" applyProtection="1">
      <alignment horizontal="right"/>
      <protection locked="0"/>
    </xf>
    <xf numFmtId="168" fontId="29" fillId="0" borderId="12" xfId="12" applyNumberFormat="1" applyFont="1" applyFill="1" applyBorder="1" applyAlignment="1" applyProtection="1">
      <alignment horizontal="right"/>
      <protection locked="0"/>
    </xf>
    <xf numFmtId="169" fontId="6" fillId="0" borderId="12" xfId="12" applyNumberFormat="1" applyFont="1" applyFill="1" applyBorder="1" applyAlignment="1" applyProtection="1">
      <alignment horizontal="right"/>
      <protection locked="0"/>
    </xf>
    <xf numFmtId="9" fontId="6" fillId="0" borderId="12" xfId="12" applyNumberFormat="1" applyFont="1" applyFill="1" applyBorder="1" applyAlignment="1" applyProtection="1">
      <alignment horizontal="center"/>
      <protection locked="0"/>
    </xf>
    <xf numFmtId="9" fontId="6" fillId="0" borderId="0" xfId="12" applyNumberFormat="1" applyFont="1" applyFill="1" applyBorder="1" applyAlignment="1" applyProtection="1">
      <alignment horizontal="center"/>
      <protection locked="0"/>
    </xf>
    <xf numFmtId="168" fontId="6" fillId="0" borderId="18" xfId="12" applyNumberFormat="1" applyFont="1" applyFill="1" applyBorder="1" applyAlignment="1" applyProtection="1">
      <alignment horizontal="right"/>
      <protection locked="0"/>
    </xf>
    <xf numFmtId="3" fontId="6" fillId="0" borderId="18" xfId="12" applyNumberFormat="1" applyFont="1" applyFill="1" applyBorder="1" applyAlignment="1" applyProtection="1">
      <alignment horizontal="center"/>
      <protection locked="0"/>
    </xf>
    <xf numFmtId="3" fontId="6" fillId="0" borderId="12" xfId="12" applyNumberFormat="1" applyFont="1" applyFill="1" applyBorder="1" applyAlignment="1" applyProtection="1">
      <alignment horizontal="center"/>
      <protection locked="0"/>
    </xf>
    <xf numFmtId="0" fontId="6" fillId="0" borderId="0" xfId="12" applyFont="1" applyFill="1" applyBorder="1" applyAlignment="1" applyProtection="1">
      <alignment horizontal="center"/>
      <protection locked="0"/>
    </xf>
    <xf numFmtId="168" fontId="29" fillId="0" borderId="0" xfId="12" applyNumberFormat="1" applyFont="1" applyFill="1" applyBorder="1" applyAlignment="1" applyProtection="1">
      <alignment horizontal="right"/>
      <protection locked="0"/>
    </xf>
    <xf numFmtId="169" fontId="6" fillId="0" borderId="0" xfId="12" applyNumberFormat="1" applyFont="1" applyFill="1" applyBorder="1" applyAlignment="1" applyProtection="1">
      <alignment horizontal="right"/>
      <protection locked="0"/>
    </xf>
    <xf numFmtId="172" fontId="6" fillId="0" borderId="0" xfId="12" applyNumberFormat="1" applyFont="1" applyFill="1" applyAlignment="1" applyProtection="1">
      <alignment horizontal="right"/>
      <protection locked="0"/>
    </xf>
    <xf numFmtId="180" fontId="6" fillId="0" borderId="0" xfId="12" applyNumberFormat="1" applyFont="1" applyFill="1" applyBorder="1" applyAlignment="1" applyProtection="1">
      <alignment horizontal="center"/>
      <protection locked="0"/>
    </xf>
    <xf numFmtId="3" fontId="30" fillId="0" borderId="0" xfId="12" applyNumberFormat="1" applyFont="1" applyFill="1" applyProtection="1">
      <protection locked="0"/>
    </xf>
    <xf numFmtId="170" fontId="6" fillId="0" borderId="0" xfId="12" applyNumberFormat="1" applyFont="1" applyFill="1" applyAlignment="1" applyProtection="1">
      <alignment horizontal="center"/>
      <protection locked="0"/>
    </xf>
    <xf numFmtId="3" fontId="6" fillId="0" borderId="0" xfId="12" applyNumberFormat="1" applyFont="1" applyFill="1" applyBorder="1" applyAlignment="1" applyProtection="1">
      <alignment horizontal="center"/>
      <protection locked="0"/>
    </xf>
    <xf numFmtId="171" fontId="6" fillId="0" borderId="0" xfId="12" applyNumberFormat="1" applyFont="1" applyFill="1" applyBorder="1" applyAlignment="1" applyProtection="1">
      <alignment horizontal="right"/>
      <protection locked="0"/>
    </xf>
    <xf numFmtId="171" fontId="6" fillId="0" borderId="0" xfId="12" applyNumberFormat="1" applyFont="1" applyFill="1" applyBorder="1" applyAlignment="1" applyProtection="1">
      <alignment horizontal="center"/>
      <protection locked="0"/>
    </xf>
    <xf numFmtId="178" fontId="12" fillId="0" borderId="0" xfId="12" applyNumberFormat="1" applyFont="1" applyFill="1" applyAlignment="1" applyProtection="1">
      <alignment horizontal="center"/>
      <protection locked="0"/>
    </xf>
    <xf numFmtId="3" fontId="12" fillId="0" borderId="17" xfId="12" applyNumberFormat="1" applyFont="1" applyFill="1" applyBorder="1" applyProtection="1">
      <protection locked="0"/>
    </xf>
    <xf numFmtId="172" fontId="6" fillId="0" borderId="0" xfId="12" applyNumberFormat="1" applyFont="1" applyFill="1" applyBorder="1" applyAlignment="1" applyProtection="1">
      <alignment horizontal="right"/>
      <protection locked="0"/>
    </xf>
    <xf numFmtId="184" fontId="6" fillId="0" borderId="0" xfId="12" applyNumberFormat="1" applyFont="1" applyFill="1" applyBorder="1" applyAlignment="1" applyProtection="1">
      <alignment horizontal="center"/>
      <protection locked="0"/>
    </xf>
    <xf numFmtId="3" fontId="6" fillId="0" borderId="0" xfId="11" applyNumberFormat="1" applyFont="1" applyProtection="1">
      <protection locked="0"/>
    </xf>
    <xf numFmtId="0" fontId="6" fillId="0" borderId="0" xfId="11" applyFont="1" applyAlignment="1" applyProtection="1">
      <alignment horizontal="center"/>
      <protection locked="0"/>
    </xf>
    <xf numFmtId="171" fontId="6" fillId="4" borderId="0" xfId="12" applyNumberFormat="1" applyFont="1" applyFill="1" applyAlignment="1" applyProtection="1">
      <alignment horizontal="right"/>
      <protection locked="0"/>
    </xf>
    <xf numFmtId="171" fontId="6" fillId="0" borderId="0" xfId="12" applyNumberFormat="1" applyFont="1" applyFill="1" applyAlignment="1" applyProtection="1">
      <alignment horizontal="right"/>
      <protection locked="0"/>
    </xf>
    <xf numFmtId="9" fontId="6" fillId="4" borderId="0" xfId="12" applyNumberFormat="1" applyFont="1" applyFill="1" applyAlignment="1" applyProtection="1">
      <alignment horizontal="center"/>
      <protection locked="0"/>
    </xf>
    <xf numFmtId="3" fontId="6" fillId="0" borderId="0" xfId="12" applyNumberFormat="1" applyFont="1" applyFill="1" applyBorder="1" applyProtection="1">
      <protection locked="0"/>
    </xf>
    <xf numFmtId="171" fontId="6" fillId="0" borderId="17" xfId="12" applyNumberFormat="1" applyFont="1" applyFill="1" applyBorder="1" applyProtection="1">
      <protection locked="0"/>
    </xf>
    <xf numFmtId="171" fontId="6" fillId="0" borderId="0" xfId="12" applyNumberFormat="1" applyFont="1" applyFill="1" applyProtection="1">
      <protection locked="0"/>
    </xf>
    <xf numFmtId="183" fontId="6" fillId="0" borderId="17" xfId="12" applyNumberFormat="1" applyFont="1" applyFill="1" applyBorder="1" applyAlignment="1" applyProtection="1">
      <alignment horizontal="right"/>
      <protection locked="0"/>
    </xf>
    <xf numFmtId="3" fontId="6" fillId="0" borderId="0" xfId="12" applyNumberFormat="1" applyFont="1" applyFill="1" applyBorder="1" applyAlignment="1" applyProtection="1">
      <alignment horizontal="right"/>
      <protection locked="0"/>
    </xf>
    <xf numFmtId="182" fontId="12" fillId="0" borderId="0" xfId="13" applyProtection="1">
      <protection locked="0"/>
    </xf>
    <xf numFmtId="182" fontId="12" fillId="0" borderId="0" xfId="13" applyAlignment="1" applyProtection="1">
      <alignment horizontal="right"/>
      <protection locked="0"/>
    </xf>
    <xf numFmtId="3" fontId="6" fillId="0" borderId="0" xfId="11" applyNumberFormat="1" applyFont="1" applyFill="1" applyProtection="1">
      <protection locked="0"/>
    </xf>
    <xf numFmtId="0" fontId="6" fillId="0" borderId="0" xfId="11" applyFont="1" applyFill="1" applyAlignment="1" applyProtection="1">
      <alignment horizontal="center"/>
      <protection locked="0"/>
    </xf>
    <xf numFmtId="182" fontId="12" fillId="0" borderId="0" xfId="13" applyFill="1" applyProtection="1">
      <protection locked="0"/>
    </xf>
    <xf numFmtId="182" fontId="12" fillId="0" borderId="0" xfId="13" applyFill="1" applyAlignment="1" applyProtection="1">
      <alignment horizontal="right"/>
      <protection locked="0"/>
    </xf>
    <xf numFmtId="164" fontId="6" fillId="0" borderId="0" xfId="12" applyNumberFormat="1" applyFont="1" applyFill="1" applyProtection="1">
      <protection locked="0"/>
    </xf>
    <xf numFmtId="171" fontId="6" fillId="0" borderId="3" xfId="12" applyNumberFormat="1" applyFont="1" applyFill="1" applyBorder="1" applyAlignment="1" applyProtection="1">
      <alignment horizontal="right"/>
      <protection locked="0"/>
    </xf>
    <xf numFmtId="170" fontId="12" fillId="0" borderId="0" xfId="12" applyNumberFormat="1" applyFont="1" applyFill="1" applyAlignment="1" applyProtection="1">
      <alignment horizontal="center"/>
      <protection locked="0"/>
    </xf>
    <xf numFmtId="171" fontId="12" fillId="0" borderId="0" xfId="12" applyNumberFormat="1" applyFont="1" applyFill="1" applyAlignment="1" applyProtection="1">
      <alignment horizontal="right"/>
      <protection locked="0"/>
    </xf>
    <xf numFmtId="171" fontId="12" fillId="0" borderId="0" xfId="12" applyNumberFormat="1" applyFont="1" applyFill="1" applyBorder="1" applyAlignment="1" applyProtection="1">
      <alignment horizontal="right"/>
      <protection locked="0"/>
    </xf>
    <xf numFmtId="171" fontId="12" fillId="0" borderId="0" xfId="12" applyNumberFormat="1" applyFont="1" applyFill="1" applyBorder="1" applyAlignment="1" applyProtection="1">
      <alignment horizontal="center"/>
      <protection locked="0"/>
    </xf>
    <xf numFmtId="3" fontId="12" fillId="0" borderId="19" xfId="12" applyNumberFormat="1" applyFont="1" applyFill="1" applyBorder="1" applyProtection="1">
      <protection locked="0"/>
    </xf>
    <xf numFmtId="183" fontId="6" fillId="0" borderId="0" xfId="12" applyNumberFormat="1" applyFont="1" applyFill="1" applyBorder="1" applyAlignment="1" applyProtection="1">
      <alignment horizontal="right"/>
      <protection locked="0"/>
    </xf>
    <xf numFmtId="3" fontId="12" fillId="0" borderId="0" xfId="12" applyNumberFormat="1" applyFont="1" applyFill="1" applyAlignment="1" applyProtection="1">
      <alignment horizontal="right"/>
      <protection locked="0"/>
    </xf>
    <xf numFmtId="0" fontId="6" fillId="0" borderId="0" xfId="12" applyNumberFormat="1" applyFont="1" applyFill="1" applyAlignment="1" applyProtection="1">
      <alignment horizontal="center"/>
      <protection locked="0"/>
    </xf>
    <xf numFmtId="171" fontId="12" fillId="0" borderId="17" xfId="12" applyNumberFormat="1" applyFont="1" applyFill="1" applyBorder="1" applyProtection="1">
      <protection locked="0"/>
    </xf>
    <xf numFmtId="165" fontId="15" fillId="0" borderId="0" xfId="16" applyNumberFormat="1" applyFont="1" applyProtection="1">
      <protection locked="0"/>
    </xf>
    <xf numFmtId="0" fontId="6" fillId="0" borderId="0" xfId="11" applyNumberFormat="1" applyFont="1" applyProtection="1">
      <protection locked="0"/>
    </xf>
    <xf numFmtId="9" fontId="6" fillId="5" borderId="0" xfId="12" applyNumberFormat="1" applyFont="1" applyFill="1" applyBorder="1" applyAlignment="1" applyProtection="1">
      <alignment horizontal="center"/>
      <protection locked="0"/>
    </xf>
    <xf numFmtId="0" fontId="6" fillId="0" borderId="0" xfId="14" applyNumberFormat="1" applyFont="1" applyFill="1" applyBorder="1" applyProtection="1">
      <protection locked="0"/>
    </xf>
    <xf numFmtId="171" fontId="6" fillId="0" borderId="0" xfId="12" applyNumberFormat="1" applyFont="1" applyFill="1" applyAlignment="1" applyProtection="1">
      <alignment horizontal="right"/>
    </xf>
    <xf numFmtId="171" fontId="6" fillId="0" borderId="17" xfId="12" applyNumberFormat="1" applyFont="1" applyFill="1" applyBorder="1" applyAlignment="1" applyProtection="1">
      <alignment horizontal="right"/>
      <protection locked="0"/>
    </xf>
    <xf numFmtId="178" fontId="6" fillId="0" borderId="0" xfId="12" applyNumberFormat="1" applyFont="1" applyFill="1" applyBorder="1" applyAlignment="1" applyProtection="1">
      <alignment horizontal="center"/>
      <protection locked="0"/>
    </xf>
    <xf numFmtId="0" fontId="31" fillId="0" borderId="0" xfId="12" applyNumberFormat="1" applyFont="1" applyFill="1" applyBorder="1" applyAlignment="1" applyProtection="1">
      <alignment horizontal="right"/>
      <protection locked="0"/>
    </xf>
    <xf numFmtId="171" fontId="6" fillId="0" borderId="5" xfId="12" applyNumberFormat="1" applyFont="1" applyFill="1" applyBorder="1" applyAlignment="1" applyProtection="1">
      <alignment horizontal="right"/>
      <protection locked="0"/>
    </xf>
    <xf numFmtId="0" fontId="6" fillId="0" borderId="0" xfId="12" applyFont="1" applyFill="1" applyProtection="1">
      <protection locked="0"/>
    </xf>
    <xf numFmtId="172" fontId="20" fillId="0" borderId="0" xfId="16" applyNumberFormat="1" applyProtection="1">
      <protection locked="0"/>
    </xf>
    <xf numFmtId="174" fontId="20" fillId="0" borderId="0" xfId="16" applyProtection="1">
      <protection locked="0"/>
    </xf>
    <xf numFmtId="174" fontId="20" fillId="0" borderId="0" xfId="16" applyFill="1" applyProtection="1">
      <protection locked="0"/>
    </xf>
    <xf numFmtId="49" fontId="27" fillId="3" borderId="16" xfId="12" applyNumberFormat="1" applyFont="1" applyFill="1" applyBorder="1" applyProtection="1">
      <protection locked="0"/>
    </xf>
    <xf numFmtId="165" fontId="7" fillId="2" borderId="0" xfId="11" applyNumberFormat="1" applyFont="1" applyFill="1" applyBorder="1" applyAlignment="1" applyProtection="1">
      <alignment horizontal="left"/>
      <protection locked="0"/>
    </xf>
    <xf numFmtId="0" fontId="9" fillId="2" borderId="10" xfId="12" applyFont="1" applyFill="1" applyBorder="1" applyAlignment="1" applyProtection="1">
      <alignment horizontal="center"/>
      <protection locked="0"/>
    </xf>
    <xf numFmtId="0" fontId="9" fillId="2" borderId="15" xfId="12" applyFont="1" applyFill="1" applyBorder="1" applyAlignment="1" applyProtection="1">
      <alignment horizontal="center"/>
      <protection locked="0"/>
    </xf>
    <xf numFmtId="171" fontId="6" fillId="3" borderId="2" xfId="12" applyNumberFormat="1" applyFont="1" applyFill="1" applyBorder="1" applyAlignment="1" applyProtection="1">
      <alignment horizontal="center" wrapText="1"/>
      <protection locked="0"/>
    </xf>
    <xf numFmtId="171" fontId="6" fillId="3" borderId="16" xfId="12" applyNumberFormat="1" applyFont="1" applyFill="1" applyBorder="1" applyAlignment="1" applyProtection="1">
      <alignment horizontal="center" wrapText="1"/>
      <protection locked="0"/>
    </xf>
  </cellXfs>
  <cellStyles count="24">
    <cellStyle name="Beløb" xfId="1"/>
    <cellStyle name="Beløb (negative)" xfId="2"/>
    <cellStyle name="Beløb 1000" xfId="3"/>
    <cellStyle name="Beløb 1000 (negative)" xfId="4"/>
    <cellStyle name="Calc Currency (0)" xfId="5"/>
    <cellStyle name="Column_Title" xfId="6"/>
    <cellStyle name="Decimal" xfId="7"/>
    <cellStyle name="Decimal (negative)" xfId="8"/>
    <cellStyle name="Header1" xfId="9"/>
    <cellStyle name="Header2" xfId="10"/>
    <cellStyle name="Normal" xfId="0" builtinId="0"/>
    <cellStyle name="Normal_FYRN1293" xfId="11"/>
    <cellStyle name="Normal_FYRNAR93" xfId="12"/>
    <cellStyle name="Normal_Fyrningartafla" xfId="13"/>
    <cellStyle name="Normal_HESK95" xfId="14"/>
    <cellStyle name="Normal_SHEET" xfId="15"/>
    <cellStyle name="Normal_Worksheet in 51   Fyrningarskýrsla - skattaaðferð  01-05 " xfId="16"/>
    <cellStyle name="Overskrift" xfId="17"/>
    <cellStyle name="Times rmn" xfId="18"/>
    <cellStyle name="Total" xfId="19" builtinId="25" customBuiltin="1"/>
    <cellStyle name="Total (negative)" xfId="20"/>
    <cellStyle name="Total 1000" xfId="21"/>
    <cellStyle name="Total 1000 (negative)" xfId="22"/>
    <cellStyle name="Tölur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10</xdr:row>
      <xdr:rowOff>123825</xdr:rowOff>
    </xdr:from>
    <xdr:to>
      <xdr:col>7</xdr:col>
      <xdr:colOff>219075</xdr:colOff>
      <xdr:row>25</xdr:row>
      <xdr:rowOff>76200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61925" y="1838325"/>
          <a:ext cx="4524375" cy="2381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s-IS" sz="1200" b="1" i="0" strike="noStrike">
              <a:solidFill>
                <a:srgbClr val="000000"/>
              </a:solidFill>
              <a:latin typeface="Arial"/>
              <a:cs typeface="Arial"/>
            </a:rPr>
            <a:t>Leiðbeiningar</a:t>
          </a:r>
          <a:endParaRPr lang="is-I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s-I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s-IS" sz="1200" b="0" i="0" strike="noStrike">
              <a:solidFill>
                <a:srgbClr val="000000"/>
              </a:solidFill>
              <a:latin typeface="Arial"/>
              <a:cs typeface="Arial"/>
            </a:rPr>
            <a:t>Sláið eingöngu í bláu reitina.</a:t>
          </a:r>
        </a:p>
        <a:p>
          <a:pPr algn="l" rtl="0">
            <a:defRPr sz="1000"/>
          </a:pPr>
          <a:endParaRPr lang="is-I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s-IS" sz="1200" b="0" i="0" strike="noStrike">
              <a:solidFill>
                <a:srgbClr val="000000"/>
              </a:solidFill>
              <a:latin typeface="Arial"/>
              <a:cs typeface="Arial"/>
            </a:rPr>
            <a:t>Meðfylgjandi fyrningarskýrsla gerir ekki ráð fyrir verðbreytingum.  </a:t>
          </a:r>
        </a:p>
        <a:p>
          <a:pPr algn="l" rtl="0">
            <a:defRPr sz="1000"/>
          </a:pPr>
          <a:endParaRPr lang="is-I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s-IS" sz="1200" b="0" i="0" strike="noStrike">
              <a:solidFill>
                <a:srgbClr val="000000"/>
              </a:solidFill>
              <a:latin typeface="Arial"/>
              <a:cs typeface="Arial"/>
            </a:rPr>
            <a:t>Ef slegið er inn hrakvirði reiknast fyrningar út frá kostnaðarverði mínus hrakvirði og niður í hrakvirði.  </a:t>
          </a:r>
        </a:p>
        <a:p>
          <a:pPr algn="l" rtl="0">
            <a:defRPr sz="1000"/>
          </a:pPr>
          <a:endParaRPr lang="is-I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s-IS" sz="1200" b="0" i="0" strike="noStrike">
              <a:solidFill>
                <a:srgbClr val="000000"/>
              </a:solidFill>
              <a:latin typeface="Arial"/>
              <a:cs typeface="Arial"/>
            </a:rPr>
            <a:t>Ef ekki er slegið inn hrakvirði reiknast fyrningar út frá kostnaðarverði niður í núll.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994-skat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xcel\ISFELAG\SKATTU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4-skat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4-skatt"/>
      <sheetName val="Ár 1995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A9"/>
  <sheetViews>
    <sheetView view="pageLayout" topLeftCell="A27" zoomScaleNormal="100" workbookViewId="0">
      <selection activeCell="E54" sqref="E54"/>
    </sheetView>
  </sheetViews>
  <sheetFormatPr defaultColWidth="10.6640625" defaultRowHeight="12.75"/>
  <cols>
    <col min="1" max="5" width="10.6640625" style="97"/>
    <col min="6" max="6" width="14.1640625" style="97" customWidth="1"/>
    <col min="7" max="16384" width="10.6640625" style="97"/>
  </cols>
  <sheetData>
    <row r="3" spans="1:27" ht="23.25" customHeight="1"/>
    <row r="4" spans="1:27" s="2" customFormat="1" ht="7.5" customHeight="1" thickBot="1">
      <c r="A4" s="1" t="s">
        <v>7</v>
      </c>
      <c r="C4" s="58"/>
      <c r="E4" s="3"/>
      <c r="H4" s="5"/>
      <c r="I4" s="6"/>
      <c r="J4" s="6"/>
      <c r="L4" s="5"/>
      <c r="O4" s="7"/>
      <c r="P4" s="8"/>
      <c r="S4" s="5"/>
      <c r="V4" s="5"/>
      <c r="W4" s="9"/>
      <c r="X4" s="9"/>
      <c r="Y4" s="9"/>
      <c r="Z4" s="9"/>
      <c r="AA4" s="10"/>
    </row>
    <row r="5" spans="1:27" s="2" customFormat="1">
      <c r="A5" s="1"/>
      <c r="B5" s="11"/>
      <c r="C5" s="59"/>
      <c r="D5" s="12"/>
      <c r="E5" s="12"/>
      <c r="F5" s="13"/>
      <c r="G5" s="14"/>
      <c r="H5" s="6"/>
      <c r="I5" s="6"/>
      <c r="K5" s="5"/>
      <c r="N5" s="5"/>
      <c r="O5" s="8"/>
      <c r="R5" s="5"/>
      <c r="V5" s="9"/>
      <c r="W5" s="9"/>
      <c r="X5" s="9"/>
      <c r="Y5" s="9"/>
      <c r="Z5" s="10"/>
    </row>
    <row r="6" spans="1:27" s="2" customFormat="1" ht="13.5" thickBot="1">
      <c r="A6" s="1"/>
      <c r="B6" s="15" t="s">
        <v>0</v>
      </c>
      <c r="C6" s="60"/>
      <c r="D6" s="334" t="s">
        <v>48</v>
      </c>
      <c r="E6" s="334"/>
      <c r="F6" s="335"/>
      <c r="G6" s="14"/>
      <c r="H6" s="6"/>
      <c r="I6" s="6"/>
      <c r="K6" s="5"/>
      <c r="N6" s="5"/>
      <c r="O6" s="8"/>
      <c r="R6" s="5"/>
      <c r="V6" s="9"/>
      <c r="W6" s="9"/>
      <c r="X6" s="9"/>
      <c r="Y6" s="9"/>
      <c r="Z6" s="10"/>
    </row>
    <row r="7" spans="1:27" s="2" customFormat="1">
      <c r="A7" s="1"/>
      <c r="B7" s="11"/>
      <c r="C7" s="59"/>
      <c r="D7" s="12"/>
      <c r="E7" s="16"/>
      <c r="F7" s="17"/>
      <c r="G7" s="14"/>
      <c r="H7" s="6"/>
      <c r="I7" s="6"/>
      <c r="K7" s="5"/>
      <c r="N7" s="5"/>
      <c r="O7" s="8"/>
      <c r="R7" s="5"/>
      <c r="V7" s="9"/>
      <c r="W7" s="9"/>
      <c r="X7" s="9"/>
      <c r="Y7" s="9"/>
      <c r="Z7" s="10"/>
    </row>
    <row r="8" spans="1:27" s="2" customFormat="1" ht="13.5" thickBot="1">
      <c r="A8" s="1"/>
      <c r="B8" s="15" t="s">
        <v>1</v>
      </c>
      <c r="C8" s="60"/>
      <c r="D8" s="56"/>
      <c r="E8" s="18"/>
      <c r="F8" s="142" t="s">
        <v>110</v>
      </c>
      <c r="G8" s="14"/>
      <c r="H8" s="6"/>
      <c r="I8" s="6"/>
      <c r="K8" s="5"/>
      <c r="N8" s="5"/>
      <c r="O8" s="8"/>
      <c r="R8" s="5"/>
      <c r="V8" s="9"/>
      <c r="W8" s="9"/>
      <c r="X8" s="9"/>
      <c r="Y8" s="9"/>
      <c r="Z8" s="10"/>
    </row>
    <row r="9" spans="1:27" s="2" customFormat="1" ht="13.5" thickBot="1">
      <c r="A9" s="1"/>
      <c r="B9" s="19" t="s">
        <v>2</v>
      </c>
      <c r="C9" s="61"/>
      <c r="D9" s="20"/>
      <c r="E9" s="20"/>
      <c r="F9" s="142" t="s">
        <v>39</v>
      </c>
      <c r="G9" s="14"/>
      <c r="H9" s="6"/>
      <c r="I9" s="6"/>
      <c r="K9" s="5"/>
      <c r="N9" s="5"/>
      <c r="O9" s="8"/>
      <c r="R9" s="5"/>
      <c r="V9" s="9"/>
      <c r="W9" s="9"/>
      <c r="X9" s="9"/>
      <c r="Y9" s="9"/>
      <c r="Z9" s="10"/>
    </row>
  </sheetData>
  <mergeCells count="1">
    <mergeCell ref="D6:F6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&amp;L&amp;8&amp;F&amp;R&amp;G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9"/>
  <sheetViews>
    <sheetView tabSelected="1" zoomScaleNormal="100" zoomScalePageLayoutView="30" workbookViewId="0">
      <pane xSplit="4095" ySplit="1500" topLeftCell="G50" activePane="bottomRight"/>
      <selection pane="topRight" activeCell="F1" sqref="F1"/>
      <selection pane="bottomLeft" activeCell="A27" sqref="A27"/>
      <selection pane="bottomRight" activeCell="Y85" sqref="Y85"/>
    </sheetView>
  </sheetViews>
  <sheetFormatPr defaultColWidth="10.6640625" defaultRowHeight="12" outlineLevelRow="1" outlineLevelCol="1"/>
  <cols>
    <col min="1" max="1" width="36.6640625" style="2" customWidth="1"/>
    <col min="2" max="2" width="3.83203125" style="58" customWidth="1"/>
    <col min="3" max="4" width="7.6640625" style="3" customWidth="1"/>
    <col min="5" max="5" width="14" style="2" bestFit="1" customWidth="1"/>
    <col min="6" max="6" width="15.33203125" style="2" customWidth="1"/>
    <col min="7" max="7" width="11.33203125" style="2" customWidth="1"/>
    <col min="8" max="8" width="1" style="5" customWidth="1" outlineLevel="1"/>
    <col min="9" max="9" width="6.1640625" style="6" customWidth="1" outlineLevel="1"/>
    <col min="10" max="10" width="12.6640625" style="2" customWidth="1" outlineLevel="1"/>
    <col min="11" max="11" width="1.33203125" style="5" customWidth="1"/>
    <col min="12" max="12" width="5.83203125" style="6" customWidth="1" outlineLevel="1"/>
    <col min="13" max="13" width="12.6640625" style="2" customWidth="1" outlineLevel="1"/>
    <col min="14" max="14" width="1.33203125" style="5" customWidth="1" outlineLevel="1"/>
    <col min="15" max="15" width="13.1640625" style="2" customWidth="1"/>
    <col min="16" max="16" width="5.5" style="7" customWidth="1"/>
    <col min="17" max="17" width="12.1640625" style="2" customWidth="1"/>
    <col min="18" max="18" width="10.83203125" style="2" customWidth="1"/>
    <col min="19" max="19" width="12.5" style="2" customWidth="1"/>
    <col min="20" max="20" width="12.6640625" style="2" customWidth="1"/>
    <col min="21" max="21" width="6.83203125" style="5" customWidth="1"/>
    <col min="22" max="22" width="11" style="5" customWidth="1" outlineLevel="1"/>
    <col min="23" max="23" width="10.5" style="5" customWidth="1" outlineLevel="1"/>
    <col min="24" max="24" width="11.6640625" style="5" customWidth="1" outlineLevel="1"/>
    <col min="25" max="25" width="11.6640625" style="5" customWidth="1"/>
    <col min="26" max="26" width="8.83203125" style="9" hidden="1" customWidth="1" outlineLevel="1"/>
    <col min="27" max="27" width="10.6640625" style="9" hidden="1" customWidth="1" outlineLevel="1"/>
    <col min="28" max="28" width="9.5" style="9" hidden="1" customWidth="1" outlineLevel="1"/>
    <col min="29" max="30" width="8.83203125" style="5" hidden="1" customWidth="1" outlineLevel="1"/>
    <col min="31" max="31" width="8.83203125" style="5" customWidth="1" collapsed="1"/>
    <col min="32" max="235" width="8.83203125" style="2" customWidth="1"/>
    <col min="236" max="16384" width="10.6640625" style="2"/>
  </cols>
  <sheetData>
    <row r="1" spans="1:31" s="21" customFormat="1" ht="12.75" outlineLevel="1">
      <c r="A1" s="76"/>
      <c r="B1" s="77"/>
      <c r="C1" s="37"/>
      <c r="D1" s="37"/>
      <c r="E1" s="38"/>
      <c r="F1" s="38"/>
      <c r="G1" s="76"/>
      <c r="H1" s="39"/>
      <c r="I1" s="123" t="s">
        <v>38</v>
      </c>
      <c r="J1" s="123"/>
      <c r="K1" s="40"/>
      <c r="L1" s="123" t="s">
        <v>36</v>
      </c>
      <c r="M1" s="123"/>
      <c r="N1" s="40"/>
      <c r="O1" s="38"/>
      <c r="P1" s="41"/>
      <c r="Q1" s="38"/>
      <c r="R1" s="38"/>
      <c r="S1" s="38"/>
      <c r="T1" s="38"/>
      <c r="U1" s="78"/>
      <c r="V1" s="70" t="s">
        <v>46</v>
      </c>
      <c r="W1" s="144"/>
      <c r="X1" s="144"/>
      <c r="Y1" s="78"/>
      <c r="Z1" s="55"/>
      <c r="AA1" s="55"/>
      <c r="AB1" s="55"/>
      <c r="AC1" s="78"/>
      <c r="AD1" s="78"/>
      <c r="AE1" s="78"/>
    </row>
    <row r="2" spans="1:31" s="82" customFormat="1" ht="36" outlineLevel="1">
      <c r="A2" s="79"/>
      <c r="B2" s="80"/>
      <c r="C2" s="98" t="s">
        <v>4</v>
      </c>
      <c r="D2" s="98"/>
      <c r="E2" s="66" t="s">
        <v>10</v>
      </c>
      <c r="F2" s="66" t="s">
        <v>24</v>
      </c>
      <c r="G2" s="64" t="s">
        <v>40</v>
      </c>
      <c r="H2" s="66"/>
      <c r="I2" s="124" t="s">
        <v>37</v>
      </c>
      <c r="J2" s="65" t="s">
        <v>42</v>
      </c>
      <c r="K2" s="66"/>
      <c r="L2" s="124" t="s">
        <v>37</v>
      </c>
      <c r="M2" s="65" t="s">
        <v>41</v>
      </c>
      <c r="N2" s="66"/>
      <c r="O2" s="101" t="s">
        <v>32</v>
      </c>
      <c r="P2" s="69" t="s">
        <v>11</v>
      </c>
      <c r="Q2" s="66" t="s">
        <v>12</v>
      </c>
      <c r="R2" s="66" t="s">
        <v>33</v>
      </c>
      <c r="S2" s="66" t="s">
        <v>13</v>
      </c>
      <c r="T2" s="66" t="s">
        <v>14</v>
      </c>
      <c r="U2" s="81"/>
      <c r="V2" s="139" t="s">
        <v>43</v>
      </c>
      <c r="W2" s="139" t="s">
        <v>44</v>
      </c>
      <c r="X2" s="139" t="s">
        <v>45</v>
      </c>
      <c r="Y2" s="81"/>
      <c r="Z2" s="102"/>
      <c r="AA2" s="102"/>
      <c r="AB2" s="102"/>
      <c r="AC2" s="103"/>
      <c r="AD2" s="103"/>
      <c r="AE2" s="81"/>
    </row>
    <row r="3" spans="1:31" s="28" customFormat="1" ht="22.5" customHeight="1">
      <c r="A3" s="22" t="s">
        <v>35</v>
      </c>
      <c r="B3" s="23" t="str">
        <f>+Forsendur!D6</f>
        <v>Fyrirtækið ehf</v>
      </c>
      <c r="C3" s="22"/>
      <c r="D3" s="22"/>
      <c r="E3" s="70"/>
      <c r="F3" s="70"/>
      <c r="G3" s="22"/>
      <c r="H3" s="26"/>
      <c r="I3" s="26"/>
      <c r="J3" s="74"/>
      <c r="K3" s="26"/>
      <c r="L3" s="26"/>
      <c r="M3" s="74"/>
      <c r="N3" s="26"/>
      <c r="O3" s="26"/>
      <c r="P3" s="29"/>
      <c r="Q3" s="31"/>
      <c r="R3" s="29"/>
      <c r="S3" s="29"/>
      <c r="T3" s="29"/>
      <c r="X3" s="29"/>
      <c r="Y3" s="29"/>
      <c r="Z3" s="29"/>
      <c r="AA3" s="32"/>
      <c r="AB3" s="32"/>
      <c r="AC3" s="29"/>
      <c r="AD3" s="29"/>
      <c r="AE3" s="29"/>
    </row>
    <row r="4" spans="1:31" s="28" customFormat="1" ht="19.5" customHeight="1">
      <c r="A4" s="131" t="s">
        <v>34</v>
      </c>
      <c r="B4" s="132" t="str">
        <f>+Forsendur!F8</f>
        <v>31.12.2010</v>
      </c>
      <c r="C4" s="131"/>
      <c r="D4" s="131"/>
      <c r="E4" s="133"/>
      <c r="F4" s="130"/>
      <c r="G4" s="131"/>
      <c r="H4" s="26"/>
      <c r="I4" s="26"/>
      <c r="J4" s="24"/>
      <c r="K4" s="25"/>
      <c r="L4" s="26"/>
      <c r="M4" s="24"/>
      <c r="N4" s="25"/>
      <c r="O4" s="26"/>
      <c r="P4" s="29"/>
      <c r="Q4" s="31"/>
      <c r="S4" s="29"/>
      <c r="X4" s="29"/>
      <c r="Y4" s="29"/>
      <c r="Z4" s="29"/>
      <c r="AA4" s="32"/>
      <c r="AB4" s="32"/>
      <c r="AC4" s="29"/>
      <c r="AD4" s="29"/>
      <c r="AE4" s="29"/>
    </row>
    <row r="5" spans="1:31" s="28" customFormat="1" ht="11.25" customHeight="1" thickBot="1">
      <c r="A5" s="71"/>
      <c r="B5" s="72"/>
      <c r="C5" s="71"/>
      <c r="D5" s="71"/>
      <c r="E5" s="73"/>
      <c r="F5" s="29"/>
      <c r="G5" s="71"/>
      <c r="H5" s="26"/>
      <c r="I5" s="26"/>
      <c r="J5" s="24"/>
      <c r="K5" s="25"/>
      <c r="L5" s="26"/>
      <c r="M5" s="24"/>
      <c r="N5" s="25"/>
      <c r="O5" s="26"/>
      <c r="P5" s="29"/>
      <c r="Q5" s="31"/>
      <c r="S5" s="29"/>
      <c r="X5" s="29"/>
      <c r="Y5" s="29"/>
      <c r="Z5" s="29"/>
      <c r="AA5" s="32"/>
      <c r="AB5" s="32"/>
      <c r="AC5" s="29"/>
      <c r="AD5" s="29"/>
      <c r="AE5" s="29"/>
    </row>
    <row r="6" spans="1:31" s="28" customFormat="1" ht="13.5">
      <c r="A6" s="33" t="s">
        <v>3</v>
      </c>
      <c r="B6" s="35" t="str">
        <f>Forsendur!F9</f>
        <v>12</v>
      </c>
      <c r="E6" s="27"/>
      <c r="F6" s="27"/>
      <c r="G6" s="33"/>
      <c r="H6" s="34"/>
      <c r="I6" s="24"/>
      <c r="J6" s="36"/>
      <c r="K6" s="34"/>
      <c r="L6" s="24"/>
      <c r="M6" s="36"/>
      <c r="N6" s="34"/>
      <c r="O6" s="27"/>
      <c r="P6" s="30"/>
      <c r="U6" s="29"/>
      <c r="V6" s="70" t="s">
        <v>46</v>
      </c>
      <c r="W6" s="70"/>
      <c r="X6" s="70"/>
      <c r="Y6" s="29"/>
      <c r="Z6" s="106" t="s">
        <v>31</v>
      </c>
      <c r="AA6" s="107"/>
      <c r="AB6" s="107"/>
      <c r="AC6" s="108"/>
      <c r="AD6" s="109"/>
      <c r="AE6" s="29"/>
    </row>
    <row r="7" spans="1:31" s="21" customFormat="1" ht="12.75">
      <c r="A7" s="76"/>
      <c r="B7" s="77"/>
      <c r="C7" s="37"/>
      <c r="D7" s="37"/>
      <c r="E7" s="38"/>
      <c r="F7" s="38"/>
      <c r="G7" s="76"/>
      <c r="H7" s="39"/>
      <c r="I7" s="123" t="s">
        <v>38</v>
      </c>
      <c r="J7" s="123"/>
      <c r="K7" s="40"/>
      <c r="L7" s="123" t="s">
        <v>36</v>
      </c>
      <c r="M7" s="123"/>
      <c r="N7" s="40"/>
      <c r="O7" s="38"/>
      <c r="P7" s="41"/>
      <c r="Q7" s="38"/>
      <c r="R7" s="38"/>
      <c r="S7" s="38"/>
      <c r="T7" s="38"/>
      <c r="U7" s="78"/>
      <c r="V7" s="78"/>
      <c r="W7" s="78"/>
      <c r="X7" s="78"/>
      <c r="Y7" s="78"/>
      <c r="Z7" s="110"/>
      <c r="AA7" s="55"/>
      <c r="AB7" s="55"/>
      <c r="AC7" s="4"/>
      <c r="AD7" s="111"/>
      <c r="AE7" s="78"/>
    </row>
    <row r="8" spans="1:31" s="82" customFormat="1" ht="36">
      <c r="A8" s="64" t="s">
        <v>23</v>
      </c>
      <c r="B8" s="80"/>
      <c r="C8" s="64" t="s">
        <v>4</v>
      </c>
      <c r="D8" s="64"/>
      <c r="E8" s="65" t="s">
        <v>10</v>
      </c>
      <c r="F8" s="65" t="s">
        <v>24</v>
      </c>
      <c r="G8" s="64" t="s">
        <v>40</v>
      </c>
      <c r="H8" s="66"/>
      <c r="I8" s="124" t="s">
        <v>37</v>
      </c>
      <c r="J8" s="65" t="s">
        <v>42</v>
      </c>
      <c r="K8" s="66"/>
      <c r="L8" s="124" t="s">
        <v>37</v>
      </c>
      <c r="M8" s="65" t="s">
        <v>41</v>
      </c>
      <c r="N8" s="66"/>
      <c r="O8" s="67" t="s">
        <v>32</v>
      </c>
      <c r="P8" s="68" t="s">
        <v>11</v>
      </c>
      <c r="Q8" s="65" t="s">
        <v>12</v>
      </c>
      <c r="R8" s="65" t="s">
        <v>33</v>
      </c>
      <c r="S8" s="65" t="s">
        <v>13</v>
      </c>
      <c r="T8" s="65" t="s">
        <v>14</v>
      </c>
      <c r="U8" s="81"/>
      <c r="V8" s="139" t="s">
        <v>43</v>
      </c>
      <c r="W8" s="139" t="s">
        <v>44</v>
      </c>
      <c r="X8" s="139" t="s">
        <v>45</v>
      </c>
      <c r="Y8" s="81"/>
      <c r="Z8" s="112" t="s">
        <v>27</v>
      </c>
      <c r="AA8" s="102" t="s">
        <v>26</v>
      </c>
      <c r="AB8" s="102" t="s">
        <v>28</v>
      </c>
      <c r="AC8" s="102" t="s">
        <v>29</v>
      </c>
      <c r="AD8" s="134" t="s">
        <v>30</v>
      </c>
      <c r="AE8" s="81"/>
    </row>
    <row r="9" spans="1:31" s="82" customFormat="1" ht="12.75">
      <c r="A9" s="79"/>
      <c r="B9" s="80"/>
      <c r="C9" s="98"/>
      <c r="D9" s="98"/>
      <c r="E9" s="66"/>
      <c r="F9" s="66"/>
      <c r="G9" s="98"/>
      <c r="H9" s="66"/>
      <c r="I9" s="99"/>
      <c r="J9" s="100"/>
      <c r="K9" s="66"/>
      <c r="L9" s="99"/>
      <c r="M9" s="100"/>
      <c r="N9" s="66"/>
      <c r="O9" s="101"/>
      <c r="P9" s="69"/>
      <c r="Q9" s="66"/>
      <c r="R9" s="66"/>
      <c r="S9" s="66"/>
      <c r="T9" s="66"/>
      <c r="U9" s="81"/>
      <c r="V9" s="81"/>
      <c r="W9" s="81"/>
      <c r="X9" s="81"/>
      <c r="Y9" s="81"/>
      <c r="Z9" s="112"/>
      <c r="AA9" s="102"/>
      <c r="AB9" s="102"/>
      <c r="AC9" s="103"/>
      <c r="AD9" s="113"/>
      <c r="AE9" s="81"/>
    </row>
    <row r="10" spans="1:31" s="21" customFormat="1">
      <c r="A10" s="42" t="s">
        <v>8</v>
      </c>
      <c r="B10" s="62"/>
      <c r="C10" s="54"/>
      <c r="D10" s="54"/>
      <c r="E10" s="85"/>
      <c r="F10" s="85"/>
      <c r="G10" s="42"/>
      <c r="H10" s="43"/>
      <c r="I10" s="44"/>
      <c r="J10" s="45"/>
      <c r="K10" s="43"/>
      <c r="L10" s="44"/>
      <c r="M10" s="45"/>
      <c r="N10" s="43"/>
      <c r="O10" s="46"/>
      <c r="P10" s="126"/>
      <c r="Q10" s="46"/>
      <c r="R10" s="46"/>
      <c r="S10" s="46"/>
      <c r="T10" s="46"/>
      <c r="U10" s="47"/>
      <c r="V10" s="47"/>
      <c r="W10" s="47"/>
      <c r="X10" s="47"/>
      <c r="Y10" s="47"/>
      <c r="Z10" s="110"/>
      <c r="AA10" s="55"/>
      <c r="AB10" s="55"/>
      <c r="AC10" s="43"/>
      <c r="AD10" s="114"/>
      <c r="AE10" s="78"/>
    </row>
    <row r="11" spans="1:31" s="21" customFormat="1">
      <c r="A11" s="42"/>
      <c r="B11" s="62"/>
      <c r="C11" s="54"/>
      <c r="D11" s="54"/>
      <c r="E11" s="85"/>
      <c r="F11" s="85"/>
      <c r="G11" s="42"/>
      <c r="H11" s="43"/>
      <c r="I11" s="44"/>
      <c r="J11" s="45"/>
      <c r="K11" s="43"/>
      <c r="L11" s="44"/>
      <c r="M11" s="45"/>
      <c r="N11" s="43"/>
      <c r="O11" s="46"/>
      <c r="P11" s="126"/>
      <c r="Q11" s="46"/>
      <c r="R11" s="46"/>
      <c r="S11" s="46"/>
      <c r="T11" s="46"/>
      <c r="U11" s="47"/>
      <c r="V11" s="47"/>
      <c r="W11" s="47"/>
      <c r="X11" s="47"/>
      <c r="Y11" s="47"/>
      <c r="Z11" s="110"/>
      <c r="AA11" s="55"/>
      <c r="AB11" s="55"/>
      <c r="AC11" s="43"/>
      <c r="AD11" s="114"/>
      <c r="AE11" s="78"/>
    </row>
    <row r="12" spans="1:31" s="21" customFormat="1">
      <c r="A12" s="333" t="s">
        <v>91</v>
      </c>
      <c r="B12" s="84"/>
      <c r="C12" s="193">
        <v>2002</v>
      </c>
      <c r="D12" s="193"/>
      <c r="E12" s="177">
        <v>550000000</v>
      </c>
      <c r="F12" s="177">
        <v>120000000</v>
      </c>
      <c r="G12" s="177">
        <v>50000000</v>
      </c>
      <c r="H12" s="136"/>
      <c r="I12" s="137"/>
      <c r="J12" s="135"/>
      <c r="K12" s="136"/>
      <c r="L12" s="137"/>
      <c r="M12" s="135"/>
      <c r="N12" s="136"/>
      <c r="O12" s="138">
        <f t="shared" ref="O12:O19" si="0">IF(AND(E12&gt;0,J12&gt;0),"villa",E12+J12)</f>
        <v>550000000</v>
      </c>
      <c r="P12" s="125">
        <v>0.04</v>
      </c>
      <c r="Q12" s="178">
        <f t="shared" ref="Q12:Q19" si="1">+IF(G12&gt;0,AC12,AD12)</f>
        <v>20000000</v>
      </c>
      <c r="R12" s="138" t="str">
        <f t="shared" ref="R12:R19" si="2">IF(M12&gt;0,"VILLA",IF(M12&lt;0,E12-F12+J12-Q12+M12,"0"))</f>
        <v>0</v>
      </c>
      <c r="S12" s="138">
        <f t="shared" ref="S12:S19" si="3">IF(M12&lt;0,0,F12+Q12)</f>
        <v>140000000</v>
      </c>
      <c r="T12" s="138">
        <f t="shared" ref="T12:T19" si="4">IF(M12&lt;0,0,O12-S12)</f>
        <v>410000000</v>
      </c>
      <c r="U12" s="173"/>
      <c r="V12" s="173">
        <f t="shared" ref="V12:V19" si="5">+IF($M12&lt;0,E12+J12,0)</f>
        <v>0</v>
      </c>
      <c r="W12" s="173">
        <f t="shared" ref="W12:W19" si="6">+IF($M12&lt;0,F12+Q12,0)</f>
        <v>0</v>
      </c>
      <c r="X12" s="173">
        <f t="shared" ref="X12:X19" si="7">+V12-W12</f>
        <v>0</v>
      </c>
      <c r="Y12" s="173"/>
      <c r="Z12" s="110">
        <f t="shared" ref="Z12:Z19" si="8">IF(J12&gt;0,I12,0)</f>
        <v>0</v>
      </c>
      <c r="AA12" s="55">
        <f t="shared" ref="AA12:AA19" si="9">IF(M12&lt;0,L12,0)</f>
        <v>0</v>
      </c>
      <c r="AB12" s="55" t="str">
        <f t="shared" ref="AB12:AB19" si="10">IF(AND(Z12=0,AA12=0),MAN,IF(AND(Z12&gt;0,AA12&gt;0),AA12-Z12,IF(Z12&gt;0,MAN-Z12+1,AA12-1)))</f>
        <v>12</v>
      </c>
      <c r="AC12" s="43">
        <f t="shared" ref="AC12:AC19" si="11">ROUND(INT(MAX(IF((F12+O12*P12*AB12/12)&gt;(O12-G12),(O12-G12)-F12,(O12-G12)*P12*AB12/12),0)+0.5),0)</f>
        <v>20000000</v>
      </c>
      <c r="AD12" s="114">
        <f t="shared" ref="AD12:AD19" si="12">ROUND(INT(MAX(IF((F12+O12*P12*AB12/12)&gt;(1*O12),1*O12-F12,O12*P12*AB12/12),0)+0.5),0)</f>
        <v>22000000</v>
      </c>
      <c r="AE12" s="78"/>
    </row>
    <row r="13" spans="1:31" s="21" customFormat="1">
      <c r="A13" s="333" t="s">
        <v>90</v>
      </c>
      <c r="B13" s="84"/>
      <c r="C13" s="193">
        <v>2003</v>
      </c>
      <c r="D13" s="193"/>
      <c r="E13" s="177">
        <v>440000000</v>
      </c>
      <c r="F13" s="177">
        <v>80000000</v>
      </c>
      <c r="G13" s="177">
        <v>40000000</v>
      </c>
      <c r="H13" s="136"/>
      <c r="I13" s="137"/>
      <c r="J13" s="135"/>
      <c r="K13" s="136"/>
      <c r="L13" s="137"/>
      <c r="M13" s="135"/>
      <c r="N13" s="136"/>
      <c r="O13" s="138">
        <f t="shared" si="0"/>
        <v>440000000</v>
      </c>
      <c r="P13" s="125">
        <v>0.04</v>
      </c>
      <c r="Q13" s="178">
        <f t="shared" si="1"/>
        <v>16000000</v>
      </c>
      <c r="R13" s="138" t="str">
        <f t="shared" si="2"/>
        <v>0</v>
      </c>
      <c r="S13" s="138">
        <f t="shared" si="3"/>
        <v>96000000</v>
      </c>
      <c r="T13" s="138">
        <f t="shared" si="4"/>
        <v>344000000</v>
      </c>
      <c r="U13" s="173"/>
      <c r="V13" s="173">
        <f t="shared" si="5"/>
        <v>0</v>
      </c>
      <c r="W13" s="173">
        <f t="shared" si="6"/>
        <v>0</v>
      </c>
      <c r="X13" s="173">
        <f t="shared" si="7"/>
        <v>0</v>
      </c>
      <c r="Y13" s="173"/>
      <c r="Z13" s="110">
        <f t="shared" si="8"/>
        <v>0</v>
      </c>
      <c r="AA13" s="55">
        <f t="shared" si="9"/>
        <v>0</v>
      </c>
      <c r="AB13" s="55" t="str">
        <f t="shared" si="10"/>
        <v>12</v>
      </c>
      <c r="AC13" s="43">
        <f t="shared" si="11"/>
        <v>16000000</v>
      </c>
      <c r="AD13" s="114">
        <f t="shared" si="12"/>
        <v>17600000</v>
      </c>
      <c r="AE13" s="78"/>
    </row>
    <row r="14" spans="1:31" s="21" customFormat="1">
      <c r="A14" s="333" t="s">
        <v>92</v>
      </c>
      <c r="B14" s="84"/>
      <c r="C14" s="193">
        <v>2004</v>
      </c>
      <c r="D14" s="193"/>
      <c r="E14" s="177">
        <v>330000000</v>
      </c>
      <c r="F14" s="177">
        <v>48000000</v>
      </c>
      <c r="G14" s="177">
        <v>30000000</v>
      </c>
      <c r="H14" s="136"/>
      <c r="I14" s="137"/>
      <c r="J14" s="135"/>
      <c r="K14" s="136"/>
      <c r="L14" s="137"/>
      <c r="M14" s="135"/>
      <c r="N14" s="136"/>
      <c r="O14" s="138">
        <f t="shared" si="0"/>
        <v>330000000</v>
      </c>
      <c r="P14" s="125">
        <v>0.04</v>
      </c>
      <c r="Q14" s="178">
        <f t="shared" si="1"/>
        <v>12000000</v>
      </c>
      <c r="R14" s="138" t="str">
        <f t="shared" si="2"/>
        <v>0</v>
      </c>
      <c r="S14" s="138">
        <f t="shared" si="3"/>
        <v>60000000</v>
      </c>
      <c r="T14" s="138">
        <f t="shared" si="4"/>
        <v>270000000</v>
      </c>
      <c r="U14" s="173"/>
      <c r="V14" s="173">
        <f t="shared" si="5"/>
        <v>0</v>
      </c>
      <c r="W14" s="173">
        <f t="shared" si="6"/>
        <v>0</v>
      </c>
      <c r="X14" s="173">
        <f t="shared" si="7"/>
        <v>0</v>
      </c>
      <c r="Y14" s="173"/>
      <c r="Z14" s="110">
        <f t="shared" si="8"/>
        <v>0</v>
      </c>
      <c r="AA14" s="55">
        <f t="shared" si="9"/>
        <v>0</v>
      </c>
      <c r="AB14" s="55" t="str">
        <f t="shared" si="10"/>
        <v>12</v>
      </c>
      <c r="AC14" s="43">
        <f t="shared" si="11"/>
        <v>12000000</v>
      </c>
      <c r="AD14" s="114">
        <f t="shared" si="12"/>
        <v>13200000</v>
      </c>
      <c r="AE14" s="78"/>
    </row>
    <row r="15" spans="1:31" s="21" customFormat="1" hidden="1" outlineLevel="1">
      <c r="A15" s="198"/>
      <c r="B15" s="84"/>
      <c r="C15" s="193"/>
      <c r="D15" s="193"/>
      <c r="E15" s="177"/>
      <c r="F15" s="177"/>
      <c r="G15" s="177"/>
      <c r="H15" s="136"/>
      <c r="I15" s="137"/>
      <c r="J15" s="135"/>
      <c r="K15" s="136"/>
      <c r="L15" s="137"/>
      <c r="M15" s="135"/>
      <c r="N15" s="136"/>
      <c r="O15" s="138">
        <f t="shared" si="0"/>
        <v>0</v>
      </c>
      <c r="P15" s="125"/>
      <c r="Q15" s="178">
        <f t="shared" si="1"/>
        <v>0</v>
      </c>
      <c r="R15" s="138" t="str">
        <f t="shared" si="2"/>
        <v>0</v>
      </c>
      <c r="S15" s="138">
        <f t="shared" si="3"/>
        <v>0</v>
      </c>
      <c r="T15" s="138">
        <f t="shared" si="4"/>
        <v>0</v>
      </c>
      <c r="U15" s="173"/>
      <c r="V15" s="173">
        <f t="shared" si="5"/>
        <v>0</v>
      </c>
      <c r="W15" s="173">
        <f t="shared" si="6"/>
        <v>0</v>
      </c>
      <c r="X15" s="173">
        <f t="shared" si="7"/>
        <v>0</v>
      </c>
      <c r="Y15" s="173"/>
      <c r="Z15" s="110">
        <f t="shared" si="8"/>
        <v>0</v>
      </c>
      <c r="AA15" s="55">
        <f t="shared" si="9"/>
        <v>0</v>
      </c>
      <c r="AB15" s="55" t="str">
        <f t="shared" si="10"/>
        <v>12</v>
      </c>
      <c r="AC15" s="43">
        <f t="shared" si="11"/>
        <v>0</v>
      </c>
      <c r="AD15" s="114">
        <f t="shared" si="12"/>
        <v>0</v>
      </c>
      <c r="AE15" s="78"/>
    </row>
    <row r="16" spans="1:31" s="21" customFormat="1" hidden="1" outlineLevel="1">
      <c r="A16" s="198"/>
      <c r="B16" s="84"/>
      <c r="C16" s="193"/>
      <c r="D16" s="193"/>
      <c r="E16" s="177"/>
      <c r="F16" s="177"/>
      <c r="G16" s="177"/>
      <c r="H16" s="136"/>
      <c r="I16" s="137"/>
      <c r="J16" s="135"/>
      <c r="K16" s="136"/>
      <c r="L16" s="137"/>
      <c r="M16" s="135"/>
      <c r="N16" s="136"/>
      <c r="O16" s="138">
        <f t="shared" si="0"/>
        <v>0</v>
      </c>
      <c r="P16" s="125"/>
      <c r="Q16" s="178">
        <f t="shared" si="1"/>
        <v>0</v>
      </c>
      <c r="R16" s="138" t="str">
        <f t="shared" si="2"/>
        <v>0</v>
      </c>
      <c r="S16" s="138">
        <f t="shared" si="3"/>
        <v>0</v>
      </c>
      <c r="T16" s="138">
        <f t="shared" si="4"/>
        <v>0</v>
      </c>
      <c r="U16" s="173"/>
      <c r="V16" s="173">
        <f t="shared" si="5"/>
        <v>0</v>
      </c>
      <c r="W16" s="173">
        <f t="shared" si="6"/>
        <v>0</v>
      </c>
      <c r="X16" s="173">
        <f t="shared" si="7"/>
        <v>0</v>
      </c>
      <c r="Y16" s="173"/>
      <c r="Z16" s="110">
        <f t="shared" si="8"/>
        <v>0</v>
      </c>
      <c r="AA16" s="55">
        <f t="shared" si="9"/>
        <v>0</v>
      </c>
      <c r="AB16" s="55" t="str">
        <f t="shared" si="10"/>
        <v>12</v>
      </c>
      <c r="AC16" s="43">
        <f t="shared" si="11"/>
        <v>0</v>
      </c>
      <c r="AD16" s="114">
        <f t="shared" si="12"/>
        <v>0</v>
      </c>
      <c r="AE16" s="78"/>
    </row>
    <row r="17" spans="1:31" s="21" customFormat="1" ht="11.25" hidden="1" customHeight="1" outlineLevel="1">
      <c r="A17" s="198"/>
      <c r="B17" s="84"/>
      <c r="C17" s="193"/>
      <c r="D17" s="193"/>
      <c r="E17" s="177"/>
      <c r="F17" s="177"/>
      <c r="G17" s="177"/>
      <c r="H17" s="136"/>
      <c r="I17" s="137"/>
      <c r="J17" s="135"/>
      <c r="K17" s="136"/>
      <c r="L17" s="137"/>
      <c r="M17" s="135"/>
      <c r="N17" s="136"/>
      <c r="O17" s="138">
        <f t="shared" si="0"/>
        <v>0</v>
      </c>
      <c r="P17" s="125"/>
      <c r="Q17" s="178">
        <f t="shared" si="1"/>
        <v>0</v>
      </c>
      <c r="R17" s="138" t="str">
        <f t="shared" si="2"/>
        <v>0</v>
      </c>
      <c r="S17" s="138">
        <f t="shared" si="3"/>
        <v>0</v>
      </c>
      <c r="T17" s="138">
        <f t="shared" si="4"/>
        <v>0</v>
      </c>
      <c r="U17" s="173"/>
      <c r="V17" s="173">
        <f t="shared" si="5"/>
        <v>0</v>
      </c>
      <c r="W17" s="173">
        <f t="shared" si="6"/>
        <v>0</v>
      </c>
      <c r="X17" s="173">
        <f t="shared" si="7"/>
        <v>0</v>
      </c>
      <c r="Y17" s="173"/>
      <c r="Z17" s="110">
        <f t="shared" si="8"/>
        <v>0</v>
      </c>
      <c r="AA17" s="55">
        <f t="shared" si="9"/>
        <v>0</v>
      </c>
      <c r="AB17" s="55" t="str">
        <f t="shared" si="10"/>
        <v>12</v>
      </c>
      <c r="AC17" s="43">
        <f t="shared" si="11"/>
        <v>0</v>
      </c>
      <c r="AD17" s="114">
        <f t="shared" si="12"/>
        <v>0</v>
      </c>
      <c r="AE17" s="78"/>
    </row>
    <row r="18" spans="1:31" s="21" customFormat="1" ht="11.25" hidden="1" customHeight="1" outlineLevel="1">
      <c r="A18" s="198"/>
      <c r="B18" s="84"/>
      <c r="C18" s="193"/>
      <c r="D18" s="193"/>
      <c r="E18" s="177"/>
      <c r="F18" s="177"/>
      <c r="G18" s="177"/>
      <c r="H18" s="136"/>
      <c r="I18" s="137"/>
      <c r="J18" s="135"/>
      <c r="K18" s="136"/>
      <c r="L18" s="137"/>
      <c r="M18" s="135"/>
      <c r="N18" s="136"/>
      <c r="O18" s="138">
        <f t="shared" si="0"/>
        <v>0</v>
      </c>
      <c r="P18" s="125"/>
      <c r="Q18" s="178">
        <f t="shared" si="1"/>
        <v>0</v>
      </c>
      <c r="R18" s="138" t="str">
        <f t="shared" si="2"/>
        <v>0</v>
      </c>
      <c r="S18" s="138">
        <f t="shared" si="3"/>
        <v>0</v>
      </c>
      <c r="T18" s="138">
        <f t="shared" si="4"/>
        <v>0</v>
      </c>
      <c r="U18" s="173"/>
      <c r="V18" s="173">
        <f t="shared" si="5"/>
        <v>0</v>
      </c>
      <c r="W18" s="173">
        <f t="shared" si="6"/>
        <v>0</v>
      </c>
      <c r="X18" s="173">
        <f t="shared" si="7"/>
        <v>0</v>
      </c>
      <c r="Y18" s="173"/>
      <c r="Z18" s="110">
        <f t="shared" si="8"/>
        <v>0</v>
      </c>
      <c r="AA18" s="55">
        <f t="shared" si="9"/>
        <v>0</v>
      </c>
      <c r="AB18" s="55" t="str">
        <f t="shared" si="10"/>
        <v>12</v>
      </c>
      <c r="AC18" s="43">
        <f t="shared" si="11"/>
        <v>0</v>
      </c>
      <c r="AD18" s="114">
        <f t="shared" si="12"/>
        <v>0</v>
      </c>
      <c r="AE18" s="78"/>
    </row>
    <row r="19" spans="1:31" s="21" customFormat="1" ht="11.25" hidden="1" customHeight="1" outlineLevel="1" collapsed="1">
      <c r="A19" s="198"/>
      <c r="B19" s="84"/>
      <c r="C19" s="193"/>
      <c r="D19" s="193"/>
      <c r="E19" s="177"/>
      <c r="F19" s="177"/>
      <c r="G19" s="177"/>
      <c r="H19" s="136"/>
      <c r="I19" s="137"/>
      <c r="J19" s="135"/>
      <c r="K19" s="136"/>
      <c r="L19" s="137"/>
      <c r="M19" s="135"/>
      <c r="N19" s="136"/>
      <c r="O19" s="138">
        <f t="shared" si="0"/>
        <v>0</v>
      </c>
      <c r="P19" s="125"/>
      <c r="Q19" s="178">
        <f t="shared" si="1"/>
        <v>0</v>
      </c>
      <c r="R19" s="138" t="str">
        <f t="shared" si="2"/>
        <v>0</v>
      </c>
      <c r="S19" s="138">
        <f t="shared" si="3"/>
        <v>0</v>
      </c>
      <c r="T19" s="138">
        <f t="shared" si="4"/>
        <v>0</v>
      </c>
      <c r="U19" s="173"/>
      <c r="V19" s="173">
        <f t="shared" si="5"/>
        <v>0</v>
      </c>
      <c r="W19" s="173">
        <f t="shared" si="6"/>
        <v>0</v>
      </c>
      <c r="X19" s="173">
        <f t="shared" si="7"/>
        <v>0</v>
      </c>
      <c r="Y19" s="173"/>
      <c r="Z19" s="110">
        <f t="shared" si="8"/>
        <v>0</v>
      </c>
      <c r="AA19" s="55">
        <f t="shared" si="9"/>
        <v>0</v>
      </c>
      <c r="AB19" s="55" t="str">
        <f t="shared" si="10"/>
        <v>12</v>
      </c>
      <c r="AC19" s="43">
        <f t="shared" si="11"/>
        <v>0</v>
      </c>
      <c r="AD19" s="114">
        <f t="shared" si="12"/>
        <v>0</v>
      </c>
      <c r="AE19" s="78"/>
    </row>
    <row r="20" spans="1:31" s="21" customFormat="1" ht="6" customHeight="1" collapsed="1">
      <c r="A20" s="92"/>
      <c r="B20" s="84"/>
      <c r="C20" s="49"/>
      <c r="D20" s="49"/>
      <c r="E20" s="179"/>
      <c r="F20" s="179"/>
      <c r="G20" s="145"/>
      <c r="H20" s="136"/>
      <c r="I20" s="146"/>
      <c r="J20" s="147"/>
      <c r="K20" s="136"/>
      <c r="L20" s="146"/>
      <c r="M20" s="147"/>
      <c r="N20" s="136"/>
      <c r="O20" s="138"/>
      <c r="P20" s="126"/>
      <c r="Q20" s="138"/>
      <c r="R20" s="138"/>
      <c r="S20" s="138"/>
      <c r="T20" s="138"/>
      <c r="U20" s="173"/>
      <c r="V20" s="173"/>
      <c r="W20" s="173"/>
      <c r="X20" s="173"/>
      <c r="Y20" s="173"/>
      <c r="Z20" s="110"/>
      <c r="AA20" s="55"/>
      <c r="AB20" s="55"/>
      <c r="AC20" s="43"/>
      <c r="AD20" s="114"/>
      <c r="AE20" s="78"/>
    </row>
    <row r="21" spans="1:31" s="21" customFormat="1" ht="12.75">
      <c r="A21" s="143" t="s">
        <v>9</v>
      </c>
      <c r="B21" s="84"/>
      <c r="C21" s="49"/>
      <c r="D21" s="49"/>
      <c r="E21" s="180">
        <f>SUM(E12:E20)</f>
        <v>1320000000</v>
      </c>
      <c r="F21" s="180">
        <f>SUM(F12:F20)</f>
        <v>248000000</v>
      </c>
      <c r="G21" s="180">
        <f>SUM(G12:G20)</f>
        <v>120000000</v>
      </c>
      <c r="H21" s="154"/>
      <c r="I21" s="154"/>
      <c r="J21" s="180">
        <f>SUM(J12:J20)</f>
        <v>0</v>
      </c>
      <c r="K21" s="154"/>
      <c r="L21" s="154"/>
      <c r="M21" s="180">
        <f>SUM(M12:M20)</f>
        <v>0</v>
      </c>
      <c r="N21" s="154"/>
      <c r="O21" s="180">
        <f>SUM(O12:O20)</f>
        <v>1320000000</v>
      </c>
      <c r="P21" s="181"/>
      <c r="Q21" s="180">
        <f>SUM(Q12:Q20)</f>
        <v>48000000</v>
      </c>
      <c r="R21" s="180">
        <f>SUM(R12:R20)</f>
        <v>0</v>
      </c>
      <c r="S21" s="180">
        <f>SUM(S12:S20)</f>
        <v>296000000</v>
      </c>
      <c r="T21" s="180">
        <f>SUM(T12:T20)</f>
        <v>1024000000</v>
      </c>
      <c r="U21" s="173"/>
      <c r="V21" s="180">
        <f>SUM(V12:V20)</f>
        <v>0</v>
      </c>
      <c r="W21" s="180">
        <f>SUM(W12:W20)</f>
        <v>0</v>
      </c>
      <c r="X21" s="180">
        <f>SUM(X12:X20)</f>
        <v>0</v>
      </c>
      <c r="Y21" s="173"/>
      <c r="Z21" s="110"/>
      <c r="AA21" s="55"/>
      <c r="AB21" s="55"/>
      <c r="AC21" s="43"/>
      <c r="AD21" s="114"/>
      <c r="AE21" s="78"/>
    </row>
    <row r="22" spans="1:31" s="21" customFormat="1" ht="12.75">
      <c r="A22" s="86"/>
      <c r="B22" s="84"/>
      <c r="C22" s="49"/>
      <c r="D22" s="49"/>
      <c r="E22" s="179"/>
      <c r="F22" s="179"/>
      <c r="G22" s="145"/>
      <c r="H22" s="154"/>
      <c r="I22" s="154"/>
      <c r="J22" s="179"/>
      <c r="K22" s="154"/>
      <c r="L22" s="154"/>
      <c r="M22" s="179"/>
      <c r="N22" s="154"/>
      <c r="O22" s="179"/>
      <c r="P22" s="128"/>
      <c r="Q22" s="179"/>
      <c r="R22" s="179"/>
      <c r="S22" s="179"/>
      <c r="T22" s="179"/>
      <c r="U22" s="173"/>
      <c r="V22" s="173"/>
      <c r="W22" s="173"/>
      <c r="X22" s="173"/>
      <c r="Y22" s="173"/>
      <c r="Z22" s="110"/>
      <c r="AA22" s="55"/>
      <c r="AB22" s="55"/>
      <c r="AC22" s="43"/>
      <c r="AD22" s="114"/>
      <c r="AE22" s="78"/>
    </row>
    <row r="23" spans="1:31" s="21" customFormat="1" ht="12.75">
      <c r="A23" s="42" t="s">
        <v>15</v>
      </c>
      <c r="B23" s="62"/>
      <c r="C23" s="194"/>
      <c r="D23" s="194"/>
      <c r="E23" s="148"/>
      <c r="F23" s="148"/>
      <c r="G23" s="149"/>
      <c r="H23" s="150"/>
      <c r="I23" s="151"/>
      <c r="J23" s="148"/>
      <c r="K23" s="150"/>
      <c r="L23" s="151"/>
      <c r="M23" s="148"/>
      <c r="N23" s="150"/>
      <c r="O23" s="148"/>
      <c r="P23" s="41"/>
      <c r="Q23" s="178"/>
      <c r="R23" s="178"/>
      <c r="S23" s="178"/>
      <c r="T23" s="178"/>
      <c r="U23" s="182"/>
      <c r="V23" s="182"/>
      <c r="W23" s="182"/>
      <c r="X23" s="182"/>
      <c r="Y23" s="166"/>
      <c r="Z23" s="110"/>
      <c r="AA23" s="55"/>
      <c r="AB23" s="55"/>
      <c r="AC23" s="4"/>
      <c r="AD23" s="111"/>
      <c r="AE23" s="78"/>
    </row>
    <row r="24" spans="1:31" s="21" customFormat="1" ht="12.75">
      <c r="A24" s="83"/>
      <c r="B24" s="84"/>
      <c r="C24" s="195"/>
      <c r="D24" s="195"/>
      <c r="E24" s="179"/>
      <c r="F24" s="179"/>
      <c r="G24" s="151"/>
      <c r="H24" s="136"/>
      <c r="I24" s="146"/>
      <c r="J24" s="147"/>
      <c r="K24" s="136"/>
      <c r="L24" s="146"/>
      <c r="M24" s="147"/>
      <c r="N24" s="136"/>
      <c r="O24" s="138"/>
      <c r="P24" s="41"/>
      <c r="Q24" s="178"/>
      <c r="R24" s="138"/>
      <c r="S24" s="138"/>
      <c r="T24" s="138"/>
      <c r="U24" s="173"/>
      <c r="V24" s="173"/>
      <c r="W24" s="173"/>
      <c r="X24" s="173"/>
      <c r="Y24" s="173"/>
      <c r="Z24" s="110"/>
      <c r="AA24" s="55"/>
      <c r="AB24" s="55"/>
      <c r="AC24" s="43"/>
      <c r="AD24" s="114"/>
      <c r="AE24" s="78"/>
    </row>
    <row r="25" spans="1:31" s="21" customFormat="1">
      <c r="A25" s="333" t="s">
        <v>93</v>
      </c>
      <c r="B25" s="84"/>
      <c r="C25" s="193">
        <v>2008</v>
      </c>
      <c r="D25" s="193"/>
      <c r="E25" s="177">
        <v>6000000</v>
      </c>
      <c r="F25" s="177">
        <v>600000</v>
      </c>
      <c r="G25" s="177"/>
      <c r="H25" s="136"/>
      <c r="I25" s="137"/>
      <c r="J25" s="135"/>
      <c r="K25" s="136"/>
      <c r="L25" s="137"/>
      <c r="M25" s="135"/>
      <c r="N25" s="136"/>
      <c r="O25" s="138">
        <f t="shared" ref="O25:O34" si="13">IF(AND(E25&gt;0,J25&gt;0),"villa",E25+J25)</f>
        <v>6000000</v>
      </c>
      <c r="P25" s="125">
        <v>0.1</v>
      </c>
      <c r="Q25" s="178">
        <f t="shared" ref="Q25:Q34" si="14">+IF(G25&gt;0,AC25,AD25)</f>
        <v>600000</v>
      </c>
      <c r="R25" s="138" t="str">
        <f t="shared" ref="R25:R34" si="15">IF(M25&gt;0,"VILLA",IF(M25&lt;0,E25-F25+J25-Q25+M25,"0"))</f>
        <v>0</v>
      </c>
      <c r="S25" s="138">
        <f t="shared" ref="S25:S34" si="16">IF(M25&lt;0,0,F25+Q25)</f>
        <v>1200000</v>
      </c>
      <c r="T25" s="138">
        <f t="shared" ref="T25:T34" si="17">IF(M25&lt;0,0,O25-S25)</f>
        <v>4800000</v>
      </c>
      <c r="U25" s="173"/>
      <c r="V25" s="173">
        <f t="shared" ref="V25:V34" si="18">+IF($M25&lt;0,E25+J25,0)</f>
        <v>0</v>
      </c>
      <c r="W25" s="173">
        <f t="shared" ref="W25:W34" si="19">+IF($M25&lt;0,F25+Q25,0)</f>
        <v>0</v>
      </c>
      <c r="X25" s="173">
        <f t="shared" ref="X25:X34" si="20">+V25-W25</f>
        <v>0</v>
      </c>
      <c r="Y25" s="173"/>
      <c r="Z25" s="110">
        <f t="shared" ref="Z25:Z34" si="21">IF(J25&gt;0,I25,0)</f>
        <v>0</v>
      </c>
      <c r="AA25" s="55">
        <f t="shared" ref="AA25:AA34" si="22">IF(M25&lt;0,L25,0)</f>
        <v>0</v>
      </c>
      <c r="AB25" s="55" t="str">
        <f t="shared" ref="AB25:AB34" si="23">IF(AND(Z25=0,AA25=0),MAN,IF(AND(Z25&gt;0,AA25&gt;0),AA25-Z25,IF(Z25&gt;0,MAN-Z25+1,AA25-1)))</f>
        <v>12</v>
      </c>
      <c r="AC25" s="43">
        <f t="shared" ref="AC25:AC34" si="24">ROUND(INT(MAX(IF((F25+O25*P25*AB25/12)&gt;(O25-G25),(O25-G25)-F25,(O25-G25)*P25*AB25/12),0)+0.5),0)</f>
        <v>600000</v>
      </c>
      <c r="AD25" s="114">
        <f t="shared" ref="AD25:AD34" si="25">ROUND(INT(MAX(IF((F25+O25*P25*AB25/12)&gt;(1*O25),1*O25-F25,O25*P25*AB25/12),0)+0.5),0)</f>
        <v>600000</v>
      </c>
      <c r="AE25" s="78"/>
    </row>
    <row r="26" spans="1:31" s="21" customFormat="1" hidden="1" outlineLevel="1">
      <c r="A26" s="198"/>
      <c r="B26" s="84"/>
      <c r="C26" s="193"/>
      <c r="D26" s="193"/>
      <c r="E26" s="177"/>
      <c r="F26" s="177"/>
      <c r="G26" s="177"/>
      <c r="H26" s="136"/>
      <c r="I26" s="137"/>
      <c r="J26" s="135"/>
      <c r="K26" s="136"/>
      <c r="L26" s="137"/>
      <c r="M26" s="135"/>
      <c r="N26" s="136"/>
      <c r="O26" s="138">
        <f t="shared" si="13"/>
        <v>0</v>
      </c>
      <c r="P26" s="125"/>
      <c r="Q26" s="178">
        <f t="shared" si="14"/>
        <v>0</v>
      </c>
      <c r="R26" s="138" t="str">
        <f t="shared" si="15"/>
        <v>0</v>
      </c>
      <c r="S26" s="138">
        <f t="shared" si="16"/>
        <v>0</v>
      </c>
      <c r="T26" s="138">
        <f t="shared" si="17"/>
        <v>0</v>
      </c>
      <c r="U26" s="173"/>
      <c r="V26" s="173">
        <f t="shared" si="18"/>
        <v>0</v>
      </c>
      <c r="W26" s="173">
        <f t="shared" si="19"/>
        <v>0</v>
      </c>
      <c r="X26" s="173">
        <f t="shared" si="20"/>
        <v>0</v>
      </c>
      <c r="Y26" s="173"/>
      <c r="Z26" s="110">
        <f t="shared" si="21"/>
        <v>0</v>
      </c>
      <c r="AA26" s="55">
        <f t="shared" si="22"/>
        <v>0</v>
      </c>
      <c r="AB26" s="55" t="str">
        <f t="shared" si="23"/>
        <v>12</v>
      </c>
      <c r="AC26" s="43">
        <f t="shared" si="24"/>
        <v>0</v>
      </c>
      <c r="AD26" s="114">
        <f t="shared" si="25"/>
        <v>0</v>
      </c>
      <c r="AE26" s="78"/>
    </row>
    <row r="27" spans="1:31" s="21" customFormat="1" hidden="1" outlineLevel="1">
      <c r="A27" s="198"/>
      <c r="B27" s="84"/>
      <c r="C27" s="193"/>
      <c r="D27" s="193"/>
      <c r="E27" s="177"/>
      <c r="F27" s="177"/>
      <c r="G27" s="177"/>
      <c r="H27" s="136"/>
      <c r="I27" s="137"/>
      <c r="J27" s="135"/>
      <c r="K27" s="136"/>
      <c r="L27" s="137"/>
      <c r="M27" s="135"/>
      <c r="N27" s="136"/>
      <c r="O27" s="138">
        <f t="shared" si="13"/>
        <v>0</v>
      </c>
      <c r="P27" s="125"/>
      <c r="Q27" s="178">
        <f t="shared" si="14"/>
        <v>0</v>
      </c>
      <c r="R27" s="138" t="str">
        <f t="shared" si="15"/>
        <v>0</v>
      </c>
      <c r="S27" s="138">
        <f t="shared" si="16"/>
        <v>0</v>
      </c>
      <c r="T27" s="138">
        <f t="shared" si="17"/>
        <v>0</v>
      </c>
      <c r="U27" s="173"/>
      <c r="V27" s="173">
        <f t="shared" si="18"/>
        <v>0</v>
      </c>
      <c r="W27" s="173">
        <f t="shared" si="19"/>
        <v>0</v>
      </c>
      <c r="X27" s="173">
        <f t="shared" si="20"/>
        <v>0</v>
      </c>
      <c r="Y27" s="173"/>
      <c r="Z27" s="110">
        <f t="shared" si="21"/>
        <v>0</v>
      </c>
      <c r="AA27" s="55">
        <f t="shared" si="22"/>
        <v>0</v>
      </c>
      <c r="AB27" s="55" t="str">
        <f t="shared" si="23"/>
        <v>12</v>
      </c>
      <c r="AC27" s="43">
        <f t="shared" si="24"/>
        <v>0</v>
      </c>
      <c r="AD27" s="114">
        <f t="shared" si="25"/>
        <v>0</v>
      </c>
      <c r="AE27" s="78"/>
    </row>
    <row r="28" spans="1:31" s="21" customFormat="1" hidden="1" outlineLevel="1">
      <c r="A28" s="198"/>
      <c r="B28" s="84"/>
      <c r="C28" s="193"/>
      <c r="D28" s="193"/>
      <c r="E28" s="177"/>
      <c r="F28" s="177"/>
      <c r="G28" s="177"/>
      <c r="H28" s="136"/>
      <c r="I28" s="137"/>
      <c r="J28" s="135"/>
      <c r="K28" s="136"/>
      <c r="L28" s="137"/>
      <c r="M28" s="135"/>
      <c r="N28" s="136"/>
      <c r="O28" s="138">
        <f t="shared" si="13"/>
        <v>0</v>
      </c>
      <c r="P28" s="125"/>
      <c r="Q28" s="178">
        <f t="shared" si="14"/>
        <v>0</v>
      </c>
      <c r="R28" s="138" t="str">
        <f t="shared" si="15"/>
        <v>0</v>
      </c>
      <c r="S28" s="138">
        <f t="shared" si="16"/>
        <v>0</v>
      </c>
      <c r="T28" s="138">
        <f t="shared" si="17"/>
        <v>0</v>
      </c>
      <c r="U28" s="173"/>
      <c r="V28" s="173">
        <f t="shared" si="18"/>
        <v>0</v>
      </c>
      <c r="W28" s="173">
        <f t="shared" si="19"/>
        <v>0</v>
      </c>
      <c r="X28" s="173">
        <f t="shared" si="20"/>
        <v>0</v>
      </c>
      <c r="Y28" s="173"/>
      <c r="Z28" s="110">
        <f t="shared" si="21"/>
        <v>0</v>
      </c>
      <c r="AA28" s="55">
        <f t="shared" si="22"/>
        <v>0</v>
      </c>
      <c r="AB28" s="55" t="str">
        <f t="shared" si="23"/>
        <v>12</v>
      </c>
      <c r="AC28" s="43">
        <f t="shared" si="24"/>
        <v>0</v>
      </c>
      <c r="AD28" s="114">
        <f t="shared" si="25"/>
        <v>0</v>
      </c>
      <c r="AE28" s="78"/>
    </row>
    <row r="29" spans="1:31" s="21" customFormat="1" hidden="1" outlineLevel="1">
      <c r="A29" s="198"/>
      <c r="B29" s="84"/>
      <c r="C29" s="193"/>
      <c r="D29" s="193"/>
      <c r="E29" s="177"/>
      <c r="F29" s="177"/>
      <c r="G29" s="177"/>
      <c r="H29" s="136"/>
      <c r="I29" s="137"/>
      <c r="J29" s="135"/>
      <c r="K29" s="136"/>
      <c r="L29" s="137"/>
      <c r="M29" s="135"/>
      <c r="N29" s="136"/>
      <c r="O29" s="138">
        <f t="shared" si="13"/>
        <v>0</v>
      </c>
      <c r="P29" s="125"/>
      <c r="Q29" s="178">
        <f t="shared" si="14"/>
        <v>0</v>
      </c>
      <c r="R29" s="138" t="str">
        <f t="shared" si="15"/>
        <v>0</v>
      </c>
      <c r="S29" s="138">
        <f t="shared" si="16"/>
        <v>0</v>
      </c>
      <c r="T29" s="138">
        <f t="shared" si="17"/>
        <v>0</v>
      </c>
      <c r="U29" s="173"/>
      <c r="V29" s="173">
        <f t="shared" si="18"/>
        <v>0</v>
      </c>
      <c r="W29" s="173">
        <f t="shared" si="19"/>
        <v>0</v>
      </c>
      <c r="X29" s="173">
        <f t="shared" si="20"/>
        <v>0</v>
      </c>
      <c r="Y29" s="173"/>
      <c r="Z29" s="110">
        <f t="shared" si="21"/>
        <v>0</v>
      </c>
      <c r="AA29" s="55">
        <f t="shared" si="22"/>
        <v>0</v>
      </c>
      <c r="AB29" s="55" t="str">
        <f t="shared" si="23"/>
        <v>12</v>
      </c>
      <c r="AC29" s="43">
        <f t="shared" si="24"/>
        <v>0</v>
      </c>
      <c r="AD29" s="114">
        <f t="shared" si="25"/>
        <v>0</v>
      </c>
      <c r="AE29" s="78"/>
    </row>
    <row r="30" spans="1:31" s="21" customFormat="1" hidden="1" outlineLevel="1">
      <c r="A30" s="198"/>
      <c r="B30" s="84"/>
      <c r="C30" s="193"/>
      <c r="D30" s="193"/>
      <c r="E30" s="177"/>
      <c r="F30" s="177"/>
      <c r="G30" s="177"/>
      <c r="H30" s="136"/>
      <c r="I30" s="137"/>
      <c r="J30" s="135"/>
      <c r="K30" s="136"/>
      <c r="L30" s="137"/>
      <c r="M30" s="135"/>
      <c r="N30" s="136"/>
      <c r="O30" s="138">
        <f t="shared" si="13"/>
        <v>0</v>
      </c>
      <c r="P30" s="125"/>
      <c r="Q30" s="178">
        <f t="shared" si="14"/>
        <v>0</v>
      </c>
      <c r="R30" s="138" t="str">
        <f t="shared" si="15"/>
        <v>0</v>
      </c>
      <c r="S30" s="138">
        <f t="shared" si="16"/>
        <v>0</v>
      </c>
      <c r="T30" s="138">
        <f t="shared" si="17"/>
        <v>0</v>
      </c>
      <c r="U30" s="173"/>
      <c r="V30" s="173">
        <f t="shared" si="18"/>
        <v>0</v>
      </c>
      <c r="W30" s="173">
        <f t="shared" si="19"/>
        <v>0</v>
      </c>
      <c r="X30" s="173">
        <f t="shared" si="20"/>
        <v>0</v>
      </c>
      <c r="Y30" s="173"/>
      <c r="Z30" s="110">
        <f t="shared" si="21"/>
        <v>0</v>
      </c>
      <c r="AA30" s="55">
        <f t="shared" si="22"/>
        <v>0</v>
      </c>
      <c r="AB30" s="55" t="str">
        <f t="shared" si="23"/>
        <v>12</v>
      </c>
      <c r="AC30" s="43">
        <f t="shared" si="24"/>
        <v>0</v>
      </c>
      <c r="AD30" s="114">
        <f t="shared" si="25"/>
        <v>0</v>
      </c>
      <c r="AE30" s="78"/>
    </row>
    <row r="31" spans="1:31" s="21" customFormat="1" hidden="1" outlineLevel="1">
      <c r="A31" s="198"/>
      <c r="B31" s="84"/>
      <c r="C31" s="193"/>
      <c r="D31" s="193"/>
      <c r="E31" s="177"/>
      <c r="F31" s="177"/>
      <c r="G31" s="177"/>
      <c r="H31" s="136"/>
      <c r="I31" s="137"/>
      <c r="J31" s="135"/>
      <c r="K31" s="136"/>
      <c r="L31" s="137"/>
      <c r="M31" s="135"/>
      <c r="N31" s="136"/>
      <c r="O31" s="138">
        <f t="shared" si="13"/>
        <v>0</v>
      </c>
      <c r="P31" s="125"/>
      <c r="Q31" s="178">
        <f t="shared" si="14"/>
        <v>0</v>
      </c>
      <c r="R31" s="138" t="str">
        <f t="shared" si="15"/>
        <v>0</v>
      </c>
      <c r="S31" s="138">
        <f t="shared" si="16"/>
        <v>0</v>
      </c>
      <c r="T31" s="138">
        <f t="shared" si="17"/>
        <v>0</v>
      </c>
      <c r="U31" s="173"/>
      <c r="V31" s="173">
        <f t="shared" si="18"/>
        <v>0</v>
      </c>
      <c r="W31" s="173">
        <f t="shared" si="19"/>
        <v>0</v>
      </c>
      <c r="X31" s="173">
        <f t="shared" si="20"/>
        <v>0</v>
      </c>
      <c r="Y31" s="173"/>
      <c r="Z31" s="110">
        <f t="shared" si="21"/>
        <v>0</v>
      </c>
      <c r="AA31" s="55">
        <f t="shared" si="22"/>
        <v>0</v>
      </c>
      <c r="AB31" s="55" t="str">
        <f t="shared" si="23"/>
        <v>12</v>
      </c>
      <c r="AC31" s="43">
        <f t="shared" si="24"/>
        <v>0</v>
      </c>
      <c r="AD31" s="114">
        <f t="shared" si="25"/>
        <v>0</v>
      </c>
      <c r="AE31" s="78"/>
    </row>
    <row r="32" spans="1:31" s="21" customFormat="1" hidden="1" outlineLevel="1">
      <c r="A32" s="198"/>
      <c r="B32" s="84"/>
      <c r="C32" s="193"/>
      <c r="D32" s="193"/>
      <c r="E32" s="177"/>
      <c r="F32" s="177"/>
      <c r="G32" s="177"/>
      <c r="H32" s="136"/>
      <c r="I32" s="137"/>
      <c r="J32" s="135"/>
      <c r="K32" s="136"/>
      <c r="L32" s="137"/>
      <c r="M32" s="135"/>
      <c r="N32" s="136"/>
      <c r="O32" s="138">
        <f t="shared" si="13"/>
        <v>0</v>
      </c>
      <c r="P32" s="125"/>
      <c r="Q32" s="178">
        <f t="shared" si="14"/>
        <v>0</v>
      </c>
      <c r="R32" s="138" t="str">
        <f t="shared" si="15"/>
        <v>0</v>
      </c>
      <c r="S32" s="138">
        <f t="shared" si="16"/>
        <v>0</v>
      </c>
      <c r="T32" s="138">
        <f t="shared" si="17"/>
        <v>0</v>
      </c>
      <c r="U32" s="173"/>
      <c r="V32" s="173">
        <f t="shared" si="18"/>
        <v>0</v>
      </c>
      <c r="W32" s="173">
        <f t="shared" si="19"/>
        <v>0</v>
      </c>
      <c r="X32" s="173">
        <f t="shared" si="20"/>
        <v>0</v>
      </c>
      <c r="Y32" s="173"/>
      <c r="Z32" s="110">
        <f t="shared" si="21"/>
        <v>0</v>
      </c>
      <c r="AA32" s="55">
        <f t="shared" si="22"/>
        <v>0</v>
      </c>
      <c r="AB32" s="55" t="str">
        <f t="shared" si="23"/>
        <v>12</v>
      </c>
      <c r="AC32" s="43">
        <f t="shared" si="24"/>
        <v>0</v>
      </c>
      <c r="AD32" s="114">
        <f t="shared" si="25"/>
        <v>0</v>
      </c>
      <c r="AE32" s="78"/>
    </row>
    <row r="33" spans="1:31" s="21" customFormat="1" hidden="1" outlineLevel="1">
      <c r="A33" s="198"/>
      <c r="B33" s="84"/>
      <c r="C33" s="193"/>
      <c r="D33" s="193"/>
      <c r="E33" s="177"/>
      <c r="F33" s="177"/>
      <c r="G33" s="177"/>
      <c r="H33" s="136"/>
      <c r="I33" s="137"/>
      <c r="J33" s="135"/>
      <c r="K33" s="136"/>
      <c r="L33" s="137"/>
      <c r="M33" s="135"/>
      <c r="N33" s="136"/>
      <c r="O33" s="138">
        <f t="shared" si="13"/>
        <v>0</v>
      </c>
      <c r="P33" s="125"/>
      <c r="Q33" s="178">
        <f t="shared" si="14"/>
        <v>0</v>
      </c>
      <c r="R33" s="138" t="str">
        <f t="shared" si="15"/>
        <v>0</v>
      </c>
      <c r="S33" s="138">
        <f t="shared" si="16"/>
        <v>0</v>
      </c>
      <c r="T33" s="138">
        <f t="shared" si="17"/>
        <v>0</v>
      </c>
      <c r="U33" s="173"/>
      <c r="V33" s="173">
        <f t="shared" si="18"/>
        <v>0</v>
      </c>
      <c r="W33" s="173">
        <f t="shared" si="19"/>
        <v>0</v>
      </c>
      <c r="X33" s="173">
        <f t="shared" si="20"/>
        <v>0</v>
      </c>
      <c r="Y33" s="173"/>
      <c r="Z33" s="110">
        <f t="shared" si="21"/>
        <v>0</v>
      </c>
      <c r="AA33" s="55">
        <f t="shared" si="22"/>
        <v>0</v>
      </c>
      <c r="AB33" s="55" t="str">
        <f t="shared" si="23"/>
        <v>12</v>
      </c>
      <c r="AC33" s="43">
        <f t="shared" si="24"/>
        <v>0</v>
      </c>
      <c r="AD33" s="114">
        <f t="shared" si="25"/>
        <v>0</v>
      </c>
      <c r="AE33" s="78"/>
    </row>
    <row r="34" spans="1:31" s="21" customFormat="1" collapsed="1">
      <c r="A34" s="333" t="s">
        <v>94</v>
      </c>
      <c r="B34" s="84"/>
      <c r="C34" s="193">
        <v>2008</v>
      </c>
      <c r="D34" s="193"/>
      <c r="E34" s="177">
        <v>2000000</v>
      </c>
      <c r="F34" s="177">
        <v>200000</v>
      </c>
      <c r="G34" s="177"/>
      <c r="H34" s="136"/>
      <c r="I34" s="137"/>
      <c r="J34" s="135"/>
      <c r="K34" s="136"/>
      <c r="L34" s="137"/>
      <c r="M34" s="135"/>
      <c r="N34" s="136"/>
      <c r="O34" s="138">
        <f t="shared" si="13"/>
        <v>2000000</v>
      </c>
      <c r="P34" s="125">
        <v>0.1</v>
      </c>
      <c r="Q34" s="178">
        <f t="shared" si="14"/>
        <v>200000</v>
      </c>
      <c r="R34" s="138" t="str">
        <f t="shared" si="15"/>
        <v>0</v>
      </c>
      <c r="S34" s="138">
        <f t="shared" si="16"/>
        <v>400000</v>
      </c>
      <c r="T34" s="138">
        <f t="shared" si="17"/>
        <v>1600000</v>
      </c>
      <c r="U34" s="173"/>
      <c r="V34" s="173">
        <f t="shared" si="18"/>
        <v>0</v>
      </c>
      <c r="W34" s="173">
        <f t="shared" si="19"/>
        <v>0</v>
      </c>
      <c r="X34" s="173">
        <f t="shared" si="20"/>
        <v>0</v>
      </c>
      <c r="Y34" s="173"/>
      <c r="Z34" s="110">
        <f t="shared" si="21"/>
        <v>0</v>
      </c>
      <c r="AA34" s="55">
        <f t="shared" si="22"/>
        <v>0</v>
      </c>
      <c r="AB34" s="55" t="str">
        <f t="shared" si="23"/>
        <v>12</v>
      </c>
      <c r="AC34" s="43">
        <f t="shared" si="24"/>
        <v>200000</v>
      </c>
      <c r="AD34" s="114">
        <f t="shared" si="25"/>
        <v>200000</v>
      </c>
      <c r="AE34" s="78"/>
    </row>
    <row r="35" spans="1:31" s="21" customFormat="1" ht="6.75" customHeight="1">
      <c r="A35" s="48"/>
      <c r="B35" s="49"/>
      <c r="C35" s="195"/>
      <c r="D35" s="195"/>
      <c r="E35" s="147"/>
      <c r="F35" s="147"/>
      <c r="G35" s="152"/>
      <c r="H35" s="136"/>
      <c r="I35" s="146"/>
      <c r="J35" s="147"/>
      <c r="K35" s="136"/>
      <c r="L35" s="146"/>
      <c r="M35" s="147"/>
      <c r="N35" s="136"/>
      <c r="O35" s="138"/>
      <c r="P35" s="41"/>
      <c r="Q35" s="138"/>
      <c r="R35" s="138"/>
      <c r="S35" s="138"/>
      <c r="T35" s="138"/>
      <c r="U35" s="173"/>
      <c r="V35" s="173"/>
      <c r="W35" s="173"/>
      <c r="X35" s="173"/>
      <c r="Y35" s="173"/>
      <c r="Z35" s="110"/>
      <c r="AA35" s="55"/>
      <c r="AB35" s="55"/>
      <c r="AC35" s="43"/>
      <c r="AD35" s="114"/>
      <c r="AE35" s="78"/>
    </row>
    <row r="36" spans="1:31" s="86" customFormat="1" ht="12.75">
      <c r="A36" s="143" t="s">
        <v>16</v>
      </c>
      <c r="B36" s="53"/>
      <c r="C36" s="88"/>
      <c r="D36" s="88"/>
      <c r="E36" s="153">
        <f>SUM(E25:E35)</f>
        <v>8000000</v>
      </c>
      <c r="F36" s="153">
        <f>SUM(F25:F35)</f>
        <v>800000</v>
      </c>
      <c r="G36" s="153">
        <f>SUM(G25:G35)</f>
        <v>0</v>
      </c>
      <c r="H36" s="154"/>
      <c r="I36" s="154"/>
      <c r="J36" s="153">
        <f>SUM(J25:J35)</f>
        <v>0</v>
      </c>
      <c r="K36" s="154"/>
      <c r="L36" s="154"/>
      <c r="M36" s="153">
        <f>SUM(M25:M35)</f>
        <v>0</v>
      </c>
      <c r="N36" s="154"/>
      <c r="O36" s="153">
        <f>SUM(O25:O35)</f>
        <v>8000000</v>
      </c>
      <c r="P36" s="122"/>
      <c r="Q36" s="153">
        <f>SUM(Q25:Q35)</f>
        <v>800000</v>
      </c>
      <c r="R36" s="153">
        <f>SUM(R25:R35)</f>
        <v>0</v>
      </c>
      <c r="S36" s="153">
        <f>SUM(S25:S35)</f>
        <v>1600000</v>
      </c>
      <c r="T36" s="153">
        <f>SUM(T25:T35)</f>
        <v>6400000</v>
      </c>
      <c r="U36" s="174"/>
      <c r="V36" s="153">
        <f>SUM(V25:V35)</f>
        <v>0</v>
      </c>
      <c r="W36" s="153">
        <f>SUM(W25:W35)</f>
        <v>0</v>
      </c>
      <c r="X36" s="153">
        <f>SUM(X25:X35)</f>
        <v>0</v>
      </c>
      <c r="Y36" s="174"/>
      <c r="Z36" s="115"/>
      <c r="AA36" s="104"/>
      <c r="AB36" s="104"/>
      <c r="AC36" s="43"/>
      <c r="AD36" s="114"/>
      <c r="AE36" s="96"/>
    </row>
    <row r="37" spans="1:31" s="86" customFormat="1">
      <c r="A37" s="50"/>
      <c r="B37" s="53"/>
      <c r="C37" s="88"/>
      <c r="D37" s="88"/>
      <c r="E37" s="155"/>
      <c r="F37" s="155"/>
      <c r="G37" s="156"/>
      <c r="H37" s="155"/>
      <c r="I37" s="155"/>
      <c r="J37" s="155"/>
      <c r="K37" s="155"/>
      <c r="L37" s="155"/>
      <c r="M37" s="155"/>
      <c r="N37" s="155"/>
      <c r="O37" s="155"/>
      <c r="P37" s="52"/>
      <c r="Q37" s="155"/>
      <c r="R37" s="155"/>
      <c r="S37" s="155"/>
      <c r="T37" s="155"/>
      <c r="U37" s="174"/>
      <c r="V37" s="174"/>
      <c r="W37" s="174"/>
      <c r="X37" s="174"/>
      <c r="Y37" s="174"/>
      <c r="Z37" s="115"/>
      <c r="AA37" s="104"/>
      <c r="AB37" s="104"/>
      <c r="AC37" s="43"/>
      <c r="AD37" s="114"/>
      <c r="AE37" s="96"/>
    </row>
    <row r="38" spans="1:31" s="86" customFormat="1">
      <c r="A38" s="87"/>
      <c r="B38" s="88"/>
      <c r="C38" s="88"/>
      <c r="D38" s="88"/>
      <c r="E38" s="157"/>
      <c r="F38" s="157"/>
      <c r="G38" s="158"/>
      <c r="H38" s="157"/>
      <c r="I38" s="157"/>
      <c r="J38" s="157"/>
      <c r="K38" s="157"/>
      <c r="L38" s="157"/>
      <c r="M38" s="157"/>
      <c r="N38" s="157"/>
      <c r="O38" s="157"/>
      <c r="P38" s="89"/>
      <c r="Q38" s="157"/>
      <c r="R38" s="157"/>
      <c r="S38" s="157"/>
      <c r="T38" s="157"/>
      <c r="U38" s="174"/>
      <c r="V38" s="174"/>
      <c r="W38" s="174"/>
      <c r="X38" s="174"/>
      <c r="Y38" s="174"/>
      <c r="Z38" s="115"/>
      <c r="AA38" s="104"/>
      <c r="AB38" s="104"/>
      <c r="AC38" s="43"/>
      <c r="AD38" s="114"/>
      <c r="AE38" s="96"/>
    </row>
    <row r="39" spans="1:31" s="21" customFormat="1" collapsed="1">
      <c r="A39" s="42" t="s">
        <v>17</v>
      </c>
      <c r="B39" s="90"/>
      <c r="C39" s="195"/>
      <c r="D39" s="195"/>
      <c r="E39" s="159"/>
      <c r="F39" s="159"/>
      <c r="G39" s="160"/>
      <c r="H39" s="136"/>
      <c r="I39" s="146"/>
      <c r="J39" s="147"/>
      <c r="K39" s="136"/>
      <c r="L39" s="146"/>
      <c r="M39" s="147"/>
      <c r="N39" s="136"/>
      <c r="O39" s="138"/>
      <c r="P39" s="41"/>
      <c r="Q39" s="138"/>
      <c r="R39" s="138"/>
      <c r="S39" s="138"/>
      <c r="T39" s="138"/>
      <c r="U39" s="173"/>
      <c r="V39" s="173"/>
      <c r="W39" s="173"/>
      <c r="X39" s="173"/>
      <c r="Y39" s="173"/>
      <c r="Z39" s="110"/>
      <c r="AA39" s="55"/>
      <c r="AB39" s="55"/>
      <c r="AC39" s="43"/>
      <c r="AD39" s="114"/>
      <c r="AE39" s="78"/>
    </row>
    <row r="40" spans="1:31" s="21" customFormat="1" ht="13.5">
      <c r="A40" s="75"/>
      <c r="B40" s="90"/>
      <c r="C40" s="195"/>
      <c r="D40" s="195"/>
      <c r="E40" s="159"/>
      <c r="F40" s="159"/>
      <c r="G40" s="160"/>
      <c r="H40" s="136"/>
      <c r="I40" s="146"/>
      <c r="J40" s="147"/>
      <c r="K40" s="136"/>
      <c r="L40" s="146"/>
      <c r="M40" s="147"/>
      <c r="N40" s="136"/>
      <c r="O40" s="138"/>
      <c r="P40" s="41"/>
      <c r="Q40" s="138"/>
      <c r="R40" s="138"/>
      <c r="S40" s="138"/>
      <c r="T40" s="138"/>
      <c r="U40" s="173"/>
      <c r="V40" s="173"/>
      <c r="W40" s="173"/>
      <c r="X40" s="173"/>
      <c r="Y40" s="173"/>
      <c r="Z40" s="110"/>
      <c r="AA40" s="55"/>
      <c r="AB40" s="55"/>
      <c r="AC40" s="43"/>
      <c r="AD40" s="114"/>
      <c r="AE40" s="78"/>
    </row>
    <row r="41" spans="1:31" s="21" customFormat="1">
      <c r="A41" s="198" t="s">
        <v>95</v>
      </c>
      <c r="B41" s="84"/>
      <c r="C41" s="193">
        <v>2007</v>
      </c>
      <c r="D41" s="193"/>
      <c r="E41" s="177">
        <v>3000000</v>
      </c>
      <c r="F41" s="177">
        <v>900000</v>
      </c>
      <c r="G41" s="177"/>
      <c r="H41" s="136"/>
      <c r="I41" s="137"/>
      <c r="J41" s="135"/>
      <c r="K41" s="136"/>
      <c r="L41" s="137"/>
      <c r="M41" s="135"/>
      <c r="N41" s="136"/>
      <c r="O41" s="138">
        <f t="shared" ref="O41:O48" si="26">IF(AND(E41&gt;0,J41&gt;0),"villa",E41+J41)</f>
        <v>3000000</v>
      </c>
      <c r="P41" s="125">
        <v>0.15</v>
      </c>
      <c r="Q41" s="178">
        <f t="shared" ref="Q41:Q48" si="27">+IF(G41&gt;0,AC41,AD41)</f>
        <v>450000</v>
      </c>
      <c r="R41" s="138" t="str">
        <f t="shared" ref="R41:R48" si="28">IF(M41&gt;0,"VILLA",IF(M41&lt;0,E41-F41+J41-Q41+M41,"0"))</f>
        <v>0</v>
      </c>
      <c r="S41" s="138">
        <f t="shared" ref="S41:S48" si="29">IF(M41&lt;0,0,F41+Q41)</f>
        <v>1350000</v>
      </c>
      <c r="T41" s="138">
        <f t="shared" ref="T41:T48" si="30">IF(M41&lt;0,0,O41-S41)</f>
        <v>1650000</v>
      </c>
      <c r="U41" s="173"/>
      <c r="V41" s="173">
        <f t="shared" ref="V41:V48" si="31">+IF($M41&lt;0,E41+J41,0)</f>
        <v>0</v>
      </c>
      <c r="W41" s="173">
        <f t="shared" ref="W41:W48" si="32">+IF($M41&lt;0,F41+Q41,0)</f>
        <v>0</v>
      </c>
      <c r="X41" s="173">
        <f t="shared" ref="X41:X48" si="33">+V41-W41</f>
        <v>0</v>
      </c>
      <c r="Y41" s="173"/>
      <c r="Z41" s="110">
        <f t="shared" ref="Z41:Z48" si="34">IF(J41&gt;0,I41,0)</f>
        <v>0</v>
      </c>
      <c r="AA41" s="55">
        <f t="shared" ref="AA41:AA48" si="35">IF(M41&lt;0,L41,0)</f>
        <v>0</v>
      </c>
      <c r="AB41" s="55" t="str">
        <f t="shared" ref="AB41:AB48" si="36">IF(AND(Z41=0,AA41=0),MAN,IF(AND(Z41&gt;0,AA41&gt;0),AA41-Z41,IF(Z41&gt;0,MAN-Z41+1,AA41-1)))</f>
        <v>12</v>
      </c>
      <c r="AC41" s="43">
        <f t="shared" ref="AC41:AC48" si="37">ROUND(INT(MAX(IF((F41+O41*P41*AB41/12)&gt;(O41-G41),(O41-G41)-F41,(O41-G41)*P41*AB41/12),0)+0.5),0)</f>
        <v>450000</v>
      </c>
      <c r="AD41" s="114">
        <f t="shared" ref="AD41:AD48" si="38">ROUND(INT(MAX(IF((F41+O41*P41*AB41/12)&gt;(1*O41),1*O41-F41,O41*P41*AB41/12),0)+0.5),0)</f>
        <v>450000</v>
      </c>
      <c r="AE41" s="78"/>
    </row>
    <row r="42" spans="1:31" s="21" customFormat="1">
      <c r="A42" s="198" t="s">
        <v>96</v>
      </c>
      <c r="B42" s="84"/>
      <c r="C42" s="193">
        <v>2007</v>
      </c>
      <c r="D42" s="193"/>
      <c r="E42" s="177">
        <v>1500000</v>
      </c>
      <c r="F42" s="177">
        <v>450000</v>
      </c>
      <c r="G42" s="177"/>
      <c r="H42" s="136"/>
      <c r="I42" s="137"/>
      <c r="J42" s="135"/>
      <c r="K42" s="136"/>
      <c r="L42" s="137"/>
      <c r="M42" s="135"/>
      <c r="N42" s="136"/>
      <c r="O42" s="138">
        <f t="shared" si="26"/>
        <v>1500000</v>
      </c>
      <c r="P42" s="125">
        <v>0.15</v>
      </c>
      <c r="Q42" s="178">
        <f t="shared" si="27"/>
        <v>225000</v>
      </c>
      <c r="R42" s="138" t="str">
        <f t="shared" si="28"/>
        <v>0</v>
      </c>
      <c r="S42" s="138">
        <f t="shared" si="29"/>
        <v>675000</v>
      </c>
      <c r="T42" s="138">
        <f t="shared" si="30"/>
        <v>825000</v>
      </c>
      <c r="U42" s="173"/>
      <c r="V42" s="173">
        <f t="shared" si="31"/>
        <v>0</v>
      </c>
      <c r="W42" s="173">
        <f t="shared" si="32"/>
        <v>0</v>
      </c>
      <c r="X42" s="173">
        <f t="shared" si="33"/>
        <v>0</v>
      </c>
      <c r="Y42" s="173"/>
      <c r="Z42" s="110">
        <f t="shared" si="34"/>
        <v>0</v>
      </c>
      <c r="AA42" s="55">
        <f t="shared" si="35"/>
        <v>0</v>
      </c>
      <c r="AB42" s="55" t="str">
        <f t="shared" si="36"/>
        <v>12</v>
      </c>
      <c r="AC42" s="43">
        <f t="shared" si="37"/>
        <v>225000</v>
      </c>
      <c r="AD42" s="114">
        <f t="shared" si="38"/>
        <v>225000</v>
      </c>
      <c r="AE42" s="78"/>
    </row>
    <row r="43" spans="1:31" s="21" customFormat="1">
      <c r="A43" s="198" t="s">
        <v>97</v>
      </c>
      <c r="B43" s="84"/>
      <c r="C43" s="193">
        <v>2006</v>
      </c>
      <c r="D43" s="193"/>
      <c r="E43" s="177">
        <v>5500000</v>
      </c>
      <c r="F43" s="177">
        <v>1980000</v>
      </c>
      <c r="G43" s="177"/>
      <c r="H43" s="136"/>
      <c r="I43" s="137"/>
      <c r="J43" s="135"/>
      <c r="K43" s="136"/>
      <c r="L43" s="137"/>
      <c r="M43" s="135"/>
      <c r="N43" s="136"/>
      <c r="O43" s="138">
        <f t="shared" si="26"/>
        <v>5500000</v>
      </c>
      <c r="P43" s="125">
        <v>0.12</v>
      </c>
      <c r="Q43" s="178">
        <f t="shared" si="27"/>
        <v>660000</v>
      </c>
      <c r="R43" s="138" t="str">
        <f t="shared" si="28"/>
        <v>0</v>
      </c>
      <c r="S43" s="138">
        <f t="shared" si="29"/>
        <v>2640000</v>
      </c>
      <c r="T43" s="138">
        <f t="shared" si="30"/>
        <v>2860000</v>
      </c>
      <c r="U43" s="173"/>
      <c r="V43" s="173">
        <f t="shared" si="31"/>
        <v>0</v>
      </c>
      <c r="W43" s="173">
        <f t="shared" si="32"/>
        <v>0</v>
      </c>
      <c r="X43" s="173">
        <f t="shared" si="33"/>
        <v>0</v>
      </c>
      <c r="Y43" s="173"/>
      <c r="Z43" s="110">
        <f t="shared" si="34"/>
        <v>0</v>
      </c>
      <c r="AA43" s="55">
        <f t="shared" si="35"/>
        <v>0</v>
      </c>
      <c r="AB43" s="55" t="str">
        <f t="shared" si="36"/>
        <v>12</v>
      </c>
      <c r="AC43" s="43">
        <f t="shared" si="37"/>
        <v>660000</v>
      </c>
      <c r="AD43" s="114">
        <f t="shared" si="38"/>
        <v>660000</v>
      </c>
      <c r="AE43" s="78"/>
    </row>
    <row r="44" spans="1:31" s="21" customFormat="1">
      <c r="A44" s="198" t="s">
        <v>95</v>
      </c>
      <c r="B44" s="84"/>
      <c r="C44" s="193">
        <v>2005</v>
      </c>
      <c r="D44" s="193"/>
      <c r="E44" s="177">
        <v>6000000</v>
      </c>
      <c r="F44" s="177">
        <v>3600000</v>
      </c>
      <c r="G44" s="177"/>
      <c r="H44" s="136"/>
      <c r="I44" s="137"/>
      <c r="J44" s="135"/>
      <c r="K44" s="136"/>
      <c r="L44" s="137"/>
      <c r="M44" s="135"/>
      <c r="N44" s="136"/>
      <c r="O44" s="138">
        <f t="shared" si="26"/>
        <v>6000000</v>
      </c>
      <c r="P44" s="125">
        <v>0.15</v>
      </c>
      <c r="Q44" s="178">
        <f t="shared" si="27"/>
        <v>900000</v>
      </c>
      <c r="R44" s="138" t="str">
        <f t="shared" si="28"/>
        <v>0</v>
      </c>
      <c r="S44" s="138">
        <f t="shared" si="29"/>
        <v>4500000</v>
      </c>
      <c r="T44" s="138">
        <f t="shared" si="30"/>
        <v>1500000</v>
      </c>
      <c r="U44" s="173"/>
      <c r="V44" s="173">
        <f t="shared" si="31"/>
        <v>0</v>
      </c>
      <c r="W44" s="173">
        <f t="shared" si="32"/>
        <v>0</v>
      </c>
      <c r="X44" s="173">
        <f t="shared" si="33"/>
        <v>0</v>
      </c>
      <c r="Y44" s="173"/>
      <c r="Z44" s="110">
        <f t="shared" si="34"/>
        <v>0</v>
      </c>
      <c r="AA44" s="55">
        <f t="shared" si="35"/>
        <v>0</v>
      </c>
      <c r="AB44" s="55" t="str">
        <f t="shared" si="36"/>
        <v>12</v>
      </c>
      <c r="AC44" s="43">
        <f t="shared" si="37"/>
        <v>900000</v>
      </c>
      <c r="AD44" s="114">
        <f t="shared" si="38"/>
        <v>900000</v>
      </c>
      <c r="AE44" s="78"/>
    </row>
    <row r="45" spans="1:31" s="21" customFormat="1">
      <c r="A45" s="198" t="s">
        <v>96</v>
      </c>
      <c r="B45" s="84"/>
      <c r="C45" s="193">
        <v>2005</v>
      </c>
      <c r="D45" s="193"/>
      <c r="E45" s="177">
        <v>4500000</v>
      </c>
      <c r="F45" s="177">
        <v>2700000</v>
      </c>
      <c r="G45" s="177"/>
      <c r="H45" s="136"/>
      <c r="I45" s="137"/>
      <c r="J45" s="135"/>
      <c r="K45" s="136"/>
      <c r="L45" s="137"/>
      <c r="M45" s="135"/>
      <c r="N45" s="136"/>
      <c r="O45" s="138">
        <f t="shared" si="26"/>
        <v>4500000</v>
      </c>
      <c r="P45" s="125">
        <v>0.15</v>
      </c>
      <c r="Q45" s="178">
        <f t="shared" si="27"/>
        <v>675000</v>
      </c>
      <c r="R45" s="138" t="str">
        <f t="shared" si="28"/>
        <v>0</v>
      </c>
      <c r="S45" s="138">
        <f t="shared" si="29"/>
        <v>3375000</v>
      </c>
      <c r="T45" s="138">
        <f t="shared" si="30"/>
        <v>1125000</v>
      </c>
      <c r="U45" s="173"/>
      <c r="V45" s="173">
        <f t="shared" si="31"/>
        <v>0</v>
      </c>
      <c r="W45" s="173">
        <f t="shared" si="32"/>
        <v>0</v>
      </c>
      <c r="X45" s="173">
        <f t="shared" si="33"/>
        <v>0</v>
      </c>
      <c r="Y45" s="173"/>
      <c r="Z45" s="110">
        <f t="shared" si="34"/>
        <v>0</v>
      </c>
      <c r="AA45" s="55">
        <f t="shared" si="35"/>
        <v>0</v>
      </c>
      <c r="AB45" s="55" t="str">
        <f t="shared" si="36"/>
        <v>12</v>
      </c>
      <c r="AC45" s="43">
        <f t="shared" si="37"/>
        <v>675000</v>
      </c>
      <c r="AD45" s="114">
        <f t="shared" si="38"/>
        <v>675000</v>
      </c>
      <c r="AE45" s="78"/>
    </row>
    <row r="46" spans="1:31" s="21" customFormat="1" hidden="1" outlineLevel="1">
      <c r="A46" s="198"/>
      <c r="B46" s="84"/>
      <c r="C46" s="193"/>
      <c r="D46" s="193"/>
      <c r="E46" s="177"/>
      <c r="F46" s="177"/>
      <c r="G46" s="177"/>
      <c r="H46" s="136"/>
      <c r="I46" s="137"/>
      <c r="J46" s="135"/>
      <c r="K46" s="136"/>
      <c r="L46" s="137"/>
      <c r="M46" s="135"/>
      <c r="N46" s="136"/>
      <c r="O46" s="138">
        <f t="shared" si="26"/>
        <v>0</v>
      </c>
      <c r="P46" s="125"/>
      <c r="Q46" s="178">
        <f t="shared" si="27"/>
        <v>0</v>
      </c>
      <c r="R46" s="138" t="str">
        <f t="shared" si="28"/>
        <v>0</v>
      </c>
      <c r="S46" s="138">
        <f t="shared" si="29"/>
        <v>0</v>
      </c>
      <c r="T46" s="138">
        <f t="shared" si="30"/>
        <v>0</v>
      </c>
      <c r="U46" s="173"/>
      <c r="V46" s="173">
        <f t="shared" si="31"/>
        <v>0</v>
      </c>
      <c r="W46" s="173">
        <f t="shared" si="32"/>
        <v>0</v>
      </c>
      <c r="X46" s="173">
        <f t="shared" si="33"/>
        <v>0</v>
      </c>
      <c r="Y46" s="173"/>
      <c r="Z46" s="110">
        <f t="shared" si="34"/>
        <v>0</v>
      </c>
      <c r="AA46" s="55">
        <f t="shared" si="35"/>
        <v>0</v>
      </c>
      <c r="AB46" s="55" t="str">
        <f t="shared" si="36"/>
        <v>12</v>
      </c>
      <c r="AC46" s="43">
        <f t="shared" si="37"/>
        <v>0</v>
      </c>
      <c r="AD46" s="114">
        <f t="shared" si="38"/>
        <v>0</v>
      </c>
      <c r="AE46" s="78"/>
    </row>
    <row r="47" spans="1:31" s="21" customFormat="1" hidden="1" outlineLevel="1">
      <c r="A47" s="198"/>
      <c r="B47" s="84"/>
      <c r="C47" s="193"/>
      <c r="D47" s="193"/>
      <c r="E47" s="177"/>
      <c r="F47" s="177"/>
      <c r="G47" s="177"/>
      <c r="H47" s="136"/>
      <c r="I47" s="137"/>
      <c r="J47" s="135"/>
      <c r="K47" s="136"/>
      <c r="L47" s="137"/>
      <c r="M47" s="135"/>
      <c r="N47" s="136"/>
      <c r="O47" s="138">
        <f t="shared" si="26"/>
        <v>0</v>
      </c>
      <c r="P47" s="125"/>
      <c r="Q47" s="178">
        <f t="shared" si="27"/>
        <v>0</v>
      </c>
      <c r="R47" s="138" t="str">
        <f t="shared" si="28"/>
        <v>0</v>
      </c>
      <c r="S47" s="138">
        <f t="shared" si="29"/>
        <v>0</v>
      </c>
      <c r="T47" s="138">
        <f t="shared" si="30"/>
        <v>0</v>
      </c>
      <c r="U47" s="173"/>
      <c r="V47" s="173">
        <f t="shared" si="31"/>
        <v>0</v>
      </c>
      <c r="W47" s="173">
        <f t="shared" si="32"/>
        <v>0</v>
      </c>
      <c r="X47" s="173">
        <f t="shared" si="33"/>
        <v>0</v>
      </c>
      <c r="Y47" s="173"/>
      <c r="Z47" s="110">
        <f t="shared" si="34"/>
        <v>0</v>
      </c>
      <c r="AA47" s="55">
        <f t="shared" si="35"/>
        <v>0</v>
      </c>
      <c r="AB47" s="55" t="str">
        <f t="shared" si="36"/>
        <v>12</v>
      </c>
      <c r="AC47" s="43">
        <f t="shared" si="37"/>
        <v>0</v>
      </c>
      <c r="AD47" s="114">
        <f t="shared" si="38"/>
        <v>0</v>
      </c>
      <c r="AE47" s="78"/>
    </row>
    <row r="48" spans="1:31" s="21" customFormat="1" hidden="1" outlineLevel="1" collapsed="1">
      <c r="A48" s="198"/>
      <c r="B48" s="84"/>
      <c r="C48" s="193"/>
      <c r="D48" s="193"/>
      <c r="E48" s="177"/>
      <c r="F48" s="177"/>
      <c r="G48" s="177"/>
      <c r="H48" s="136"/>
      <c r="I48" s="137"/>
      <c r="J48" s="135"/>
      <c r="K48" s="136"/>
      <c r="L48" s="137"/>
      <c r="M48" s="135"/>
      <c r="N48" s="136"/>
      <c r="O48" s="138">
        <f t="shared" si="26"/>
        <v>0</v>
      </c>
      <c r="P48" s="125"/>
      <c r="Q48" s="178">
        <f t="shared" si="27"/>
        <v>0</v>
      </c>
      <c r="R48" s="138" t="str">
        <f t="shared" si="28"/>
        <v>0</v>
      </c>
      <c r="S48" s="138">
        <f t="shared" si="29"/>
        <v>0</v>
      </c>
      <c r="T48" s="138">
        <f t="shared" si="30"/>
        <v>0</v>
      </c>
      <c r="U48" s="173"/>
      <c r="V48" s="173">
        <f t="shared" si="31"/>
        <v>0</v>
      </c>
      <c r="W48" s="173">
        <f t="shared" si="32"/>
        <v>0</v>
      </c>
      <c r="X48" s="173">
        <f t="shared" si="33"/>
        <v>0</v>
      </c>
      <c r="Y48" s="173"/>
      <c r="Z48" s="110">
        <f t="shared" si="34"/>
        <v>0</v>
      </c>
      <c r="AA48" s="55">
        <f t="shared" si="35"/>
        <v>0</v>
      </c>
      <c r="AB48" s="55" t="str">
        <f t="shared" si="36"/>
        <v>12</v>
      </c>
      <c r="AC48" s="43">
        <f t="shared" si="37"/>
        <v>0</v>
      </c>
      <c r="AD48" s="114">
        <f t="shared" si="38"/>
        <v>0</v>
      </c>
      <c r="AE48" s="78"/>
    </row>
    <row r="49" spans="1:31" s="21" customFormat="1" ht="6" customHeight="1" collapsed="1">
      <c r="A49" s="48"/>
      <c r="B49" s="49"/>
      <c r="C49" s="49"/>
      <c r="D49" s="49"/>
      <c r="E49" s="147"/>
      <c r="F49" s="147"/>
      <c r="G49" s="152"/>
      <c r="H49" s="136"/>
      <c r="I49" s="146"/>
      <c r="J49" s="147"/>
      <c r="K49" s="136"/>
      <c r="L49" s="146"/>
      <c r="M49" s="147"/>
      <c r="N49" s="136"/>
      <c r="O49" s="138"/>
      <c r="P49" s="126"/>
      <c r="Q49" s="175"/>
      <c r="R49" s="138"/>
      <c r="S49" s="138"/>
      <c r="T49" s="138"/>
      <c r="U49" s="173"/>
      <c r="V49" s="173"/>
      <c r="W49" s="173"/>
      <c r="X49" s="173"/>
      <c r="Y49" s="173"/>
      <c r="Z49" s="110"/>
      <c r="AA49" s="55"/>
      <c r="AB49" s="55"/>
      <c r="AC49" s="43"/>
      <c r="AD49" s="114"/>
      <c r="AE49" s="78"/>
    </row>
    <row r="50" spans="1:31" s="86" customFormat="1" ht="13.5" customHeight="1">
      <c r="A50" s="143" t="s">
        <v>47</v>
      </c>
      <c r="B50" s="53"/>
      <c r="C50" s="53"/>
      <c r="D50" s="53"/>
      <c r="E50" s="153">
        <f>SUM(E41:E49)</f>
        <v>20500000</v>
      </c>
      <c r="F50" s="153">
        <f>SUM(F41:F49)</f>
        <v>9630000</v>
      </c>
      <c r="G50" s="153">
        <f>SUM(G41:G49)</f>
        <v>0</v>
      </c>
      <c r="H50" s="154"/>
      <c r="I50" s="154"/>
      <c r="J50" s="153">
        <f>SUM(J41:J49)</f>
        <v>0</v>
      </c>
      <c r="K50" s="154"/>
      <c r="L50" s="154"/>
      <c r="M50" s="153">
        <f>SUM(M41:M49)</f>
        <v>0</v>
      </c>
      <c r="N50" s="154"/>
      <c r="O50" s="153">
        <f>SUM(O41:O49)</f>
        <v>20500000</v>
      </c>
      <c r="P50" s="128"/>
      <c r="Q50" s="153">
        <f>SUM(Q41:Q49)</f>
        <v>2910000</v>
      </c>
      <c r="R50" s="153">
        <f>SUM(R41:R49)</f>
        <v>0</v>
      </c>
      <c r="S50" s="153">
        <f>SUM(S41:S49)</f>
        <v>12540000</v>
      </c>
      <c r="T50" s="153">
        <f>SUM(T41:T49)</f>
        <v>7960000</v>
      </c>
      <c r="U50" s="174"/>
      <c r="V50" s="153">
        <f>SUM(V41:V49)</f>
        <v>0</v>
      </c>
      <c r="W50" s="153">
        <f>SUM(W41:W49)</f>
        <v>0</v>
      </c>
      <c r="X50" s="153">
        <f>SUM(X41:X49)</f>
        <v>0</v>
      </c>
      <c r="Y50" s="174"/>
      <c r="Z50" s="115"/>
      <c r="AA50" s="104"/>
      <c r="AB50" s="104"/>
      <c r="AC50" s="43"/>
      <c r="AD50" s="114"/>
      <c r="AE50" s="96"/>
    </row>
    <row r="51" spans="1:31" s="21" customFormat="1">
      <c r="A51" s="48"/>
      <c r="B51" s="49"/>
      <c r="C51" s="49"/>
      <c r="D51" s="49"/>
      <c r="E51" s="147"/>
      <c r="F51" s="147"/>
      <c r="G51" s="152"/>
      <c r="H51" s="136"/>
      <c r="I51" s="146"/>
      <c r="J51" s="147"/>
      <c r="K51" s="136"/>
      <c r="L51" s="146"/>
      <c r="M51" s="147"/>
      <c r="N51" s="136"/>
      <c r="O51" s="138"/>
      <c r="P51" s="126"/>
      <c r="Q51" s="138"/>
      <c r="R51" s="138"/>
      <c r="S51" s="138"/>
      <c r="T51" s="138"/>
      <c r="U51" s="173"/>
      <c r="V51" s="173"/>
      <c r="W51" s="173"/>
      <c r="X51" s="173"/>
      <c r="Y51" s="173"/>
      <c r="Z51" s="110"/>
      <c r="AA51" s="55"/>
      <c r="AB51" s="55"/>
      <c r="AC51" s="43"/>
      <c r="AD51" s="114"/>
      <c r="AE51" s="78"/>
    </row>
    <row r="52" spans="1:31" s="21" customFormat="1">
      <c r="A52" s="42" t="s">
        <v>6</v>
      </c>
      <c r="B52" s="62"/>
      <c r="C52" s="49"/>
      <c r="D52" s="49"/>
      <c r="E52" s="161"/>
      <c r="F52" s="161"/>
      <c r="G52" s="149"/>
      <c r="H52" s="136"/>
      <c r="I52" s="146"/>
      <c r="J52" s="161"/>
      <c r="K52" s="136"/>
      <c r="L52" s="146"/>
      <c r="M52" s="161"/>
      <c r="N52" s="136"/>
      <c r="O52" s="136"/>
      <c r="P52" s="127"/>
      <c r="Q52" s="136"/>
      <c r="R52" s="136"/>
      <c r="S52" s="136"/>
      <c r="T52" s="136"/>
      <c r="U52" s="173"/>
      <c r="V52" s="173"/>
      <c r="W52" s="173"/>
      <c r="X52" s="173"/>
      <c r="Y52" s="173"/>
      <c r="Z52" s="110"/>
      <c r="AA52" s="55"/>
      <c r="AB52" s="55"/>
      <c r="AC52" s="43"/>
      <c r="AD52" s="114"/>
      <c r="AE52" s="78"/>
    </row>
    <row r="53" spans="1:31" s="21" customFormat="1">
      <c r="A53" s="42"/>
      <c r="B53" s="62"/>
      <c r="C53" s="49"/>
      <c r="D53" s="49"/>
      <c r="E53" s="161"/>
      <c r="F53" s="161"/>
      <c r="G53" s="149"/>
      <c r="H53" s="136"/>
      <c r="I53" s="146"/>
      <c r="J53" s="161"/>
      <c r="K53" s="136"/>
      <c r="L53" s="146"/>
      <c r="M53" s="161"/>
      <c r="N53" s="136"/>
      <c r="O53" s="136"/>
      <c r="P53" s="127"/>
      <c r="Q53" s="136"/>
      <c r="R53" s="136"/>
      <c r="S53" s="136"/>
      <c r="T53" s="136"/>
      <c r="U53" s="173"/>
      <c r="V53" s="173"/>
      <c r="W53" s="173"/>
      <c r="X53" s="173"/>
      <c r="Y53" s="173"/>
      <c r="Z53" s="110"/>
      <c r="AA53" s="55"/>
      <c r="AB53" s="55"/>
      <c r="AC53" s="43"/>
      <c r="AD53" s="114"/>
      <c r="AE53" s="78"/>
    </row>
    <row r="54" spans="1:31" s="21" customFormat="1">
      <c r="A54" s="198" t="s">
        <v>98</v>
      </c>
      <c r="B54" s="84"/>
      <c r="C54" s="193">
        <v>2007</v>
      </c>
      <c r="D54" s="193"/>
      <c r="E54" s="177">
        <v>5000000</v>
      </c>
      <c r="F54" s="177">
        <v>1200000</v>
      </c>
      <c r="G54" s="177"/>
      <c r="H54" s="136"/>
      <c r="I54" s="137"/>
      <c r="J54" s="135"/>
      <c r="K54" s="136"/>
      <c r="L54" s="137"/>
      <c r="M54" s="135"/>
      <c r="N54" s="136"/>
      <c r="O54" s="138">
        <f t="shared" ref="O54:O60" si="39">IF(AND(E54&gt;0,J54&gt;0),"villa",E54+J54)</f>
        <v>5000000</v>
      </c>
      <c r="P54" s="125">
        <v>0.12</v>
      </c>
      <c r="Q54" s="178">
        <f t="shared" ref="Q54:Q60" si="40">+IF(G54&gt;0,AC54,AD54)</f>
        <v>600000</v>
      </c>
      <c r="R54" s="138" t="str">
        <f t="shared" ref="R54:R60" si="41">IF(M54&gt;0,"VILLA",IF(M54&lt;0,E54-F54+J54-Q54+M54,"0"))</f>
        <v>0</v>
      </c>
      <c r="S54" s="138">
        <f t="shared" ref="S54:S60" si="42">IF(M54&lt;0,0,F54+Q54)</f>
        <v>1800000</v>
      </c>
      <c r="T54" s="138">
        <f t="shared" ref="T54:T60" si="43">IF(M54&lt;0,0,O54-S54)</f>
        <v>3200000</v>
      </c>
      <c r="U54" s="173"/>
      <c r="V54" s="173">
        <f t="shared" ref="V54:V60" si="44">+IF($M54&lt;0,E54+J54,0)</f>
        <v>0</v>
      </c>
      <c r="W54" s="173">
        <f t="shared" ref="W54:W60" si="45">+IF($M54&lt;0,F54+Q54,0)</f>
        <v>0</v>
      </c>
      <c r="X54" s="173">
        <f t="shared" ref="X54:X60" si="46">+V54-W54</f>
        <v>0</v>
      </c>
      <c r="Y54" s="173"/>
      <c r="Z54" s="110">
        <f t="shared" ref="Z54:Z60" si="47">IF(J54&gt;0,I54,0)</f>
        <v>0</v>
      </c>
      <c r="AA54" s="55">
        <f t="shared" ref="AA54:AA60" si="48">IF(M54&lt;0,L54,0)</f>
        <v>0</v>
      </c>
      <c r="AB54" s="55" t="str">
        <f t="shared" ref="AB54:AB60" si="49">IF(AND(Z54=0,AA54=0),MAN,IF(AND(Z54&gt;0,AA54&gt;0),AA54-Z54,IF(Z54&gt;0,MAN-Z54+1,AA54-1)))</f>
        <v>12</v>
      </c>
      <c r="AC54" s="43">
        <f t="shared" ref="AC54:AC60" si="50">ROUND(INT(MAX(IF((F54+O54*P54*AB54/12)&gt;(O54-G54),(O54-G54)-F54,(O54-G54)*P54*AB54/12),0)+0.5),0)</f>
        <v>600000</v>
      </c>
      <c r="AD54" s="114">
        <f t="shared" ref="AD54:AD60" si="51">ROUND(INT(MAX(IF((F54+O54*P54*AB54/12)&gt;(1*O54),1*O54-F54,O54*P54*AB54/12),0)+0.5),0)</f>
        <v>600000</v>
      </c>
      <c r="AE54" s="78"/>
    </row>
    <row r="55" spans="1:31" s="21" customFormat="1">
      <c r="A55" s="198" t="s">
        <v>99</v>
      </c>
      <c r="B55" s="84"/>
      <c r="C55" s="193">
        <v>2007</v>
      </c>
      <c r="D55" s="193"/>
      <c r="E55" s="177">
        <v>15000000</v>
      </c>
      <c r="F55" s="177">
        <v>7500000</v>
      </c>
      <c r="G55" s="177"/>
      <c r="H55" s="136"/>
      <c r="I55" s="137"/>
      <c r="J55" s="135"/>
      <c r="K55" s="136"/>
      <c r="L55" s="137"/>
      <c r="M55" s="135"/>
      <c r="N55" s="136"/>
      <c r="O55" s="138">
        <f t="shared" si="39"/>
        <v>15000000</v>
      </c>
      <c r="P55" s="125">
        <v>0.25</v>
      </c>
      <c r="Q55" s="178">
        <f t="shared" si="40"/>
        <v>3750000</v>
      </c>
      <c r="R55" s="138" t="str">
        <f t="shared" si="41"/>
        <v>0</v>
      </c>
      <c r="S55" s="138">
        <f t="shared" si="42"/>
        <v>11250000</v>
      </c>
      <c r="T55" s="138">
        <f t="shared" si="43"/>
        <v>3750000</v>
      </c>
      <c r="U55" s="173"/>
      <c r="V55" s="173">
        <f t="shared" si="44"/>
        <v>0</v>
      </c>
      <c r="W55" s="173">
        <f t="shared" si="45"/>
        <v>0</v>
      </c>
      <c r="X55" s="173">
        <f t="shared" si="46"/>
        <v>0</v>
      </c>
      <c r="Y55" s="173"/>
      <c r="Z55" s="110">
        <f t="shared" si="47"/>
        <v>0</v>
      </c>
      <c r="AA55" s="55">
        <f t="shared" si="48"/>
        <v>0</v>
      </c>
      <c r="AB55" s="55" t="str">
        <f t="shared" si="49"/>
        <v>12</v>
      </c>
      <c r="AC55" s="43">
        <f t="shared" si="50"/>
        <v>3750000</v>
      </c>
      <c r="AD55" s="114">
        <f t="shared" si="51"/>
        <v>3750000</v>
      </c>
      <c r="AE55" s="78"/>
    </row>
    <row r="56" spans="1:31" s="21" customFormat="1">
      <c r="A56" s="198" t="s">
        <v>100</v>
      </c>
      <c r="B56" s="84"/>
      <c r="C56" s="193">
        <v>2006</v>
      </c>
      <c r="D56" s="193"/>
      <c r="E56" s="177">
        <v>35000000</v>
      </c>
      <c r="F56" s="177">
        <v>26250000</v>
      </c>
      <c r="G56" s="177"/>
      <c r="H56" s="136"/>
      <c r="I56" s="137"/>
      <c r="J56" s="135"/>
      <c r="K56" s="136"/>
      <c r="L56" s="137"/>
      <c r="M56" s="135"/>
      <c r="N56" s="136"/>
      <c r="O56" s="138">
        <f t="shared" si="39"/>
        <v>35000000</v>
      </c>
      <c r="P56" s="125">
        <v>0.25</v>
      </c>
      <c r="Q56" s="178">
        <f t="shared" si="40"/>
        <v>8750000</v>
      </c>
      <c r="R56" s="138" t="str">
        <f t="shared" si="41"/>
        <v>0</v>
      </c>
      <c r="S56" s="138">
        <f t="shared" si="42"/>
        <v>35000000</v>
      </c>
      <c r="T56" s="138">
        <f t="shared" si="43"/>
        <v>0</v>
      </c>
      <c r="U56" s="173"/>
      <c r="V56" s="173">
        <f t="shared" si="44"/>
        <v>0</v>
      </c>
      <c r="W56" s="173">
        <f t="shared" si="45"/>
        <v>0</v>
      </c>
      <c r="X56" s="173">
        <f t="shared" si="46"/>
        <v>0</v>
      </c>
      <c r="Y56" s="173"/>
      <c r="Z56" s="110">
        <f t="shared" si="47"/>
        <v>0</v>
      </c>
      <c r="AA56" s="55">
        <f t="shared" si="48"/>
        <v>0</v>
      </c>
      <c r="AB56" s="55" t="str">
        <f t="shared" si="49"/>
        <v>12</v>
      </c>
      <c r="AC56" s="43">
        <f t="shared" si="50"/>
        <v>8750000</v>
      </c>
      <c r="AD56" s="114">
        <f t="shared" si="51"/>
        <v>8750000</v>
      </c>
      <c r="AE56" s="78"/>
    </row>
    <row r="57" spans="1:31" s="21" customFormat="1">
      <c r="A57" s="198" t="s">
        <v>101</v>
      </c>
      <c r="B57" s="84"/>
      <c r="C57" s="193">
        <v>2006</v>
      </c>
      <c r="D57" s="193"/>
      <c r="E57" s="177">
        <v>3200000</v>
      </c>
      <c r="F57" s="177">
        <v>1920000</v>
      </c>
      <c r="G57" s="177"/>
      <c r="H57" s="136"/>
      <c r="I57" s="137"/>
      <c r="J57" s="135"/>
      <c r="K57" s="136"/>
      <c r="L57" s="137"/>
      <c r="M57" s="135"/>
      <c r="N57" s="136"/>
      <c r="O57" s="138">
        <f t="shared" si="39"/>
        <v>3200000</v>
      </c>
      <c r="P57" s="125">
        <v>0.2</v>
      </c>
      <c r="Q57" s="178">
        <f t="shared" si="40"/>
        <v>640000</v>
      </c>
      <c r="R57" s="138" t="str">
        <f t="shared" si="41"/>
        <v>0</v>
      </c>
      <c r="S57" s="138">
        <f t="shared" si="42"/>
        <v>2560000</v>
      </c>
      <c r="T57" s="138">
        <f t="shared" si="43"/>
        <v>640000</v>
      </c>
      <c r="U57" s="173"/>
      <c r="V57" s="173">
        <f t="shared" si="44"/>
        <v>0</v>
      </c>
      <c r="W57" s="173">
        <f t="shared" si="45"/>
        <v>0</v>
      </c>
      <c r="X57" s="173">
        <f t="shared" si="46"/>
        <v>0</v>
      </c>
      <c r="Y57" s="173"/>
      <c r="Z57" s="110">
        <f t="shared" si="47"/>
        <v>0</v>
      </c>
      <c r="AA57" s="55">
        <f t="shared" si="48"/>
        <v>0</v>
      </c>
      <c r="AB57" s="55" t="str">
        <f t="shared" si="49"/>
        <v>12</v>
      </c>
      <c r="AC57" s="43">
        <f t="shared" si="50"/>
        <v>640000</v>
      </c>
      <c r="AD57" s="114">
        <f t="shared" si="51"/>
        <v>640000</v>
      </c>
      <c r="AE57" s="78"/>
    </row>
    <row r="58" spans="1:31" s="21" customFormat="1">
      <c r="A58" s="198" t="s">
        <v>102</v>
      </c>
      <c r="B58" s="84"/>
      <c r="C58" s="193">
        <v>2005</v>
      </c>
      <c r="D58" s="193"/>
      <c r="E58" s="177">
        <v>4600000</v>
      </c>
      <c r="F58" s="177">
        <v>2760000</v>
      </c>
      <c r="G58" s="177"/>
      <c r="H58" s="136"/>
      <c r="I58" s="137"/>
      <c r="J58" s="135"/>
      <c r="K58" s="136"/>
      <c r="L58" s="137"/>
      <c r="M58" s="135"/>
      <c r="N58" s="136"/>
      <c r="O58" s="138">
        <f t="shared" si="39"/>
        <v>4600000</v>
      </c>
      <c r="P58" s="125">
        <v>0.2</v>
      </c>
      <c r="Q58" s="178">
        <f t="shared" si="40"/>
        <v>920000</v>
      </c>
      <c r="R58" s="138" t="str">
        <f t="shared" si="41"/>
        <v>0</v>
      </c>
      <c r="S58" s="138">
        <f t="shared" si="42"/>
        <v>3680000</v>
      </c>
      <c r="T58" s="138">
        <f t="shared" si="43"/>
        <v>920000</v>
      </c>
      <c r="U58" s="173"/>
      <c r="V58" s="173">
        <f t="shared" si="44"/>
        <v>0</v>
      </c>
      <c r="W58" s="173">
        <f t="shared" si="45"/>
        <v>0</v>
      </c>
      <c r="X58" s="173">
        <f t="shared" si="46"/>
        <v>0</v>
      </c>
      <c r="Y58" s="173"/>
      <c r="Z58" s="110">
        <f t="shared" si="47"/>
        <v>0</v>
      </c>
      <c r="AA58" s="55">
        <f t="shared" si="48"/>
        <v>0</v>
      </c>
      <c r="AB58" s="55" t="str">
        <f t="shared" si="49"/>
        <v>12</v>
      </c>
      <c r="AC58" s="43">
        <f t="shared" si="50"/>
        <v>920000</v>
      </c>
      <c r="AD58" s="114">
        <f t="shared" si="51"/>
        <v>920000</v>
      </c>
      <c r="AE58" s="78"/>
    </row>
    <row r="59" spans="1:31" s="21" customFormat="1" hidden="1" outlineLevel="1">
      <c r="A59" s="198"/>
      <c r="B59" s="84"/>
      <c r="C59" s="193"/>
      <c r="D59" s="193"/>
      <c r="E59" s="177"/>
      <c r="F59" s="177"/>
      <c r="G59" s="177"/>
      <c r="H59" s="136"/>
      <c r="I59" s="137"/>
      <c r="J59" s="135"/>
      <c r="K59" s="136"/>
      <c r="L59" s="137"/>
      <c r="M59" s="135"/>
      <c r="N59" s="136"/>
      <c r="O59" s="138">
        <f t="shared" si="39"/>
        <v>0</v>
      </c>
      <c r="P59" s="125"/>
      <c r="Q59" s="178">
        <f t="shared" si="40"/>
        <v>0</v>
      </c>
      <c r="R59" s="138" t="str">
        <f t="shared" si="41"/>
        <v>0</v>
      </c>
      <c r="S59" s="138">
        <f t="shared" si="42"/>
        <v>0</v>
      </c>
      <c r="T59" s="138">
        <f t="shared" si="43"/>
        <v>0</v>
      </c>
      <c r="U59" s="173"/>
      <c r="V59" s="173">
        <f t="shared" si="44"/>
        <v>0</v>
      </c>
      <c r="W59" s="173">
        <f t="shared" si="45"/>
        <v>0</v>
      </c>
      <c r="X59" s="173">
        <f t="shared" si="46"/>
        <v>0</v>
      </c>
      <c r="Y59" s="173"/>
      <c r="Z59" s="110">
        <f t="shared" si="47"/>
        <v>0</v>
      </c>
      <c r="AA59" s="55">
        <f t="shared" si="48"/>
        <v>0</v>
      </c>
      <c r="AB59" s="55" t="str">
        <f t="shared" si="49"/>
        <v>12</v>
      </c>
      <c r="AC59" s="43">
        <f t="shared" si="50"/>
        <v>0</v>
      </c>
      <c r="AD59" s="114">
        <f t="shared" si="51"/>
        <v>0</v>
      </c>
      <c r="AE59" s="78"/>
    </row>
    <row r="60" spans="1:31" s="21" customFormat="1" hidden="1" outlineLevel="1">
      <c r="A60" s="198"/>
      <c r="B60" s="84"/>
      <c r="C60" s="193"/>
      <c r="D60" s="193"/>
      <c r="E60" s="177"/>
      <c r="F60" s="177"/>
      <c r="G60" s="177"/>
      <c r="H60" s="136"/>
      <c r="I60" s="137"/>
      <c r="J60" s="135"/>
      <c r="K60" s="136"/>
      <c r="L60" s="137"/>
      <c r="M60" s="135"/>
      <c r="N60" s="136"/>
      <c r="O60" s="138">
        <f t="shared" si="39"/>
        <v>0</v>
      </c>
      <c r="P60" s="125"/>
      <c r="Q60" s="178">
        <f t="shared" si="40"/>
        <v>0</v>
      </c>
      <c r="R60" s="138" t="str">
        <f t="shared" si="41"/>
        <v>0</v>
      </c>
      <c r="S60" s="138">
        <f t="shared" si="42"/>
        <v>0</v>
      </c>
      <c r="T60" s="138">
        <f t="shared" si="43"/>
        <v>0</v>
      </c>
      <c r="U60" s="173"/>
      <c r="V60" s="173">
        <f t="shared" si="44"/>
        <v>0</v>
      </c>
      <c r="W60" s="173">
        <f t="shared" si="45"/>
        <v>0</v>
      </c>
      <c r="X60" s="173">
        <f t="shared" si="46"/>
        <v>0</v>
      </c>
      <c r="Y60" s="173"/>
      <c r="Z60" s="110">
        <f t="shared" si="47"/>
        <v>0</v>
      </c>
      <c r="AA60" s="55">
        <f t="shared" si="48"/>
        <v>0</v>
      </c>
      <c r="AB60" s="55" t="str">
        <f t="shared" si="49"/>
        <v>12</v>
      </c>
      <c r="AC60" s="43">
        <f t="shared" si="50"/>
        <v>0</v>
      </c>
      <c r="AD60" s="114">
        <f t="shared" si="51"/>
        <v>0</v>
      </c>
      <c r="AE60" s="78"/>
    </row>
    <row r="61" spans="1:31" s="21" customFormat="1" ht="6" customHeight="1" collapsed="1">
      <c r="A61" s="48"/>
      <c r="B61" s="49"/>
      <c r="C61" s="195"/>
      <c r="D61" s="195"/>
      <c r="E61" s="147"/>
      <c r="F61" s="147"/>
      <c r="G61" s="152"/>
      <c r="H61" s="136"/>
      <c r="I61" s="146"/>
      <c r="J61" s="147"/>
      <c r="K61" s="136"/>
      <c r="L61" s="146"/>
      <c r="M61" s="147"/>
      <c r="N61" s="136"/>
      <c r="O61" s="138"/>
      <c r="P61" s="126"/>
      <c r="Q61" s="175"/>
      <c r="R61" s="138"/>
      <c r="S61" s="138"/>
      <c r="T61" s="138"/>
      <c r="U61" s="173"/>
      <c r="V61" s="173"/>
      <c r="W61" s="173"/>
      <c r="X61" s="173"/>
      <c r="Y61" s="173"/>
      <c r="Z61" s="110"/>
      <c r="AA61" s="55"/>
      <c r="AB61" s="55"/>
      <c r="AC61" s="43"/>
      <c r="AD61" s="114"/>
      <c r="AE61" s="78"/>
    </row>
    <row r="62" spans="1:31" s="86" customFormat="1" ht="12.75">
      <c r="A62" s="143" t="s">
        <v>18</v>
      </c>
      <c r="B62" s="53"/>
      <c r="C62" s="88"/>
      <c r="D62" s="88"/>
      <c r="E62" s="153">
        <f>SUM(E54:E61)</f>
        <v>62800000</v>
      </c>
      <c r="F62" s="153">
        <f>SUM(F54:F61)</f>
        <v>39630000</v>
      </c>
      <c r="G62" s="153">
        <f>SUM(G54:G61)</f>
        <v>0</v>
      </c>
      <c r="H62" s="154"/>
      <c r="I62" s="154"/>
      <c r="J62" s="153">
        <f>SUM(J54:J61)</f>
        <v>0</v>
      </c>
      <c r="K62" s="154"/>
      <c r="L62" s="154"/>
      <c r="M62" s="153">
        <f>SUM(M54:M61)</f>
        <v>0</v>
      </c>
      <c r="N62" s="154"/>
      <c r="O62" s="153">
        <f>SUM(O54:O61)</f>
        <v>62800000</v>
      </c>
      <c r="P62" s="128"/>
      <c r="Q62" s="153">
        <f>SUM(Q54:Q61)</f>
        <v>14660000</v>
      </c>
      <c r="R62" s="153">
        <f>SUM(R54:R61)</f>
        <v>0</v>
      </c>
      <c r="S62" s="153">
        <f>SUM(S54:S61)</f>
        <v>54290000</v>
      </c>
      <c r="T62" s="153">
        <f>SUM(T54:T61)</f>
        <v>8510000</v>
      </c>
      <c r="U62" s="174"/>
      <c r="V62" s="153">
        <f>SUM(V54:V61)</f>
        <v>0</v>
      </c>
      <c r="W62" s="153">
        <f>SUM(W54:W61)</f>
        <v>0</v>
      </c>
      <c r="X62" s="153">
        <f>SUM(X54:X61)</f>
        <v>0</v>
      </c>
      <c r="Y62" s="174"/>
      <c r="Z62" s="115"/>
      <c r="AA62" s="104"/>
      <c r="AB62" s="104"/>
      <c r="AC62" s="43"/>
      <c r="AD62" s="114"/>
      <c r="AE62" s="96"/>
    </row>
    <row r="63" spans="1:31" s="86" customFormat="1">
      <c r="A63" s="50"/>
      <c r="B63" s="53"/>
      <c r="C63" s="88"/>
      <c r="D63" s="88"/>
      <c r="E63" s="155"/>
      <c r="F63" s="155"/>
      <c r="G63" s="156"/>
      <c r="H63" s="155"/>
      <c r="I63" s="155"/>
      <c r="J63" s="155"/>
      <c r="K63" s="155"/>
      <c r="L63" s="155"/>
      <c r="M63" s="155"/>
      <c r="N63" s="155"/>
      <c r="O63" s="155"/>
      <c r="P63" s="52"/>
      <c r="Q63" s="155"/>
      <c r="R63" s="155"/>
      <c r="S63" s="155"/>
      <c r="T63" s="155"/>
      <c r="U63" s="174"/>
      <c r="V63" s="174"/>
      <c r="W63" s="174"/>
      <c r="X63" s="174"/>
      <c r="Y63" s="174"/>
      <c r="Z63" s="115"/>
      <c r="AA63" s="104"/>
      <c r="AB63" s="104"/>
      <c r="AC63" s="43"/>
      <c r="AD63" s="114"/>
      <c r="AE63" s="96"/>
    </row>
    <row r="64" spans="1:31" s="21" customFormat="1">
      <c r="A64" s="42" t="s">
        <v>19</v>
      </c>
      <c r="B64" s="62"/>
      <c r="C64" s="195"/>
      <c r="D64" s="195"/>
      <c r="E64" s="147"/>
      <c r="F64" s="147"/>
      <c r="G64" s="149"/>
      <c r="H64" s="136"/>
      <c r="I64" s="146"/>
      <c r="J64" s="147"/>
      <c r="K64" s="136"/>
      <c r="L64" s="146"/>
      <c r="M64" s="147"/>
      <c r="N64" s="136"/>
      <c r="O64" s="138"/>
      <c r="P64" s="126"/>
      <c r="Q64" s="138"/>
      <c r="R64" s="138"/>
      <c r="S64" s="138"/>
      <c r="T64" s="138"/>
      <c r="U64" s="173"/>
      <c r="V64" s="173"/>
      <c r="W64" s="173"/>
      <c r="X64" s="173"/>
      <c r="Y64" s="173"/>
      <c r="Z64" s="110"/>
      <c r="AA64" s="55"/>
      <c r="AB64" s="55"/>
      <c r="AC64" s="43"/>
      <c r="AD64" s="114"/>
      <c r="AE64" s="78"/>
    </row>
    <row r="65" spans="1:31" s="21" customFormat="1" ht="12.75" customHeight="1">
      <c r="A65" s="42"/>
      <c r="B65" s="62"/>
      <c r="C65" s="195"/>
      <c r="D65" s="195"/>
      <c r="E65" s="147"/>
      <c r="F65" s="147"/>
      <c r="G65" s="149"/>
      <c r="H65" s="136"/>
      <c r="I65" s="146"/>
      <c r="J65" s="147"/>
      <c r="K65" s="136"/>
      <c r="L65" s="146"/>
      <c r="M65" s="147"/>
      <c r="N65" s="136"/>
      <c r="O65" s="138"/>
      <c r="P65" s="126"/>
      <c r="Q65" s="138"/>
      <c r="R65" s="138"/>
      <c r="S65" s="138"/>
      <c r="T65" s="138"/>
      <c r="U65" s="173"/>
      <c r="V65" s="173"/>
      <c r="W65" s="173"/>
      <c r="X65" s="173"/>
      <c r="Y65" s="173"/>
      <c r="Z65" s="110"/>
      <c r="AA65" s="55"/>
      <c r="AB65" s="55"/>
      <c r="AC65" s="43"/>
      <c r="AD65" s="114"/>
      <c r="AE65" s="78"/>
    </row>
    <row r="66" spans="1:31" s="21" customFormat="1">
      <c r="A66" s="198" t="s">
        <v>103</v>
      </c>
      <c r="B66" s="84"/>
      <c r="C66" s="193">
        <v>2007</v>
      </c>
      <c r="D66" s="193"/>
      <c r="E66" s="177">
        <v>8000000</v>
      </c>
      <c r="F66" s="177">
        <v>1600000</v>
      </c>
      <c r="G66" s="177">
        <v>4000000</v>
      </c>
      <c r="H66" s="136"/>
      <c r="I66" s="137"/>
      <c r="J66" s="135"/>
      <c r="K66" s="136"/>
      <c r="L66" s="137"/>
      <c r="M66" s="135"/>
      <c r="N66" s="136"/>
      <c r="O66" s="138">
        <f t="shared" ref="O66:O74" si="52">IF(AND(E66&gt;0,J66&gt;0),"villa",E66+J66)</f>
        <v>8000000</v>
      </c>
      <c r="P66" s="125">
        <v>0.2</v>
      </c>
      <c r="Q66" s="178">
        <f t="shared" ref="Q66:Q74" si="53">+IF(G66&gt;0,AC66,AD66)</f>
        <v>800000</v>
      </c>
      <c r="R66" s="138" t="str">
        <f t="shared" ref="R66:R74" si="54">IF(M66&gt;0,"VILLA",IF(M66&lt;0,E66-F66+J66-Q66+M66,"0"))</f>
        <v>0</v>
      </c>
      <c r="S66" s="138">
        <f t="shared" ref="S66:S74" si="55">IF(M66&lt;0,0,F66+Q66)</f>
        <v>2400000</v>
      </c>
      <c r="T66" s="138">
        <f t="shared" ref="T66:T74" si="56">IF(M66&lt;0,0,O66-S66)</f>
        <v>5600000</v>
      </c>
      <c r="U66" s="173"/>
      <c r="V66" s="173">
        <f t="shared" ref="V66:V74" si="57">+IF($M66&lt;0,E66+J66,0)</f>
        <v>0</v>
      </c>
      <c r="W66" s="173">
        <f t="shared" ref="W66:W74" si="58">+IF($M66&lt;0,F66+Q66,0)</f>
        <v>0</v>
      </c>
      <c r="X66" s="173">
        <f t="shared" ref="X66:X74" si="59">+V66-W66</f>
        <v>0</v>
      </c>
      <c r="Y66" s="173"/>
      <c r="Z66" s="110">
        <f t="shared" ref="Z66:Z74" si="60">IF(J66&gt;0,I66,0)</f>
        <v>0</v>
      </c>
      <c r="AA66" s="55">
        <f t="shared" ref="AA66:AA74" si="61">IF(M66&lt;0,L66,0)</f>
        <v>0</v>
      </c>
      <c r="AB66" s="55" t="str">
        <f t="shared" ref="AB66:AB74" si="62">IF(AND(Z66=0,AA66=0),MAN,IF(AND(Z66&gt;0,AA66&gt;0),AA66-Z66,IF(Z66&gt;0,MAN-Z66+1,AA66-1)))</f>
        <v>12</v>
      </c>
      <c r="AC66" s="43">
        <f t="shared" ref="AC66:AC74" si="63">ROUND(INT(MAX(IF((F66+O66*P66*AB66/12)&gt;(O66-G66),(O66-G66)-F66,(O66-G66)*P66*AB66/12),0)+0.5),0)</f>
        <v>800000</v>
      </c>
      <c r="AD66" s="114">
        <f t="shared" ref="AD66:AD74" si="64">ROUND(INT(MAX(IF((F66+O66*P66*AB66/12)&gt;(1*O66),1*O66-F66,O66*P66*AB66/12),0)+0.5),0)</f>
        <v>1600000</v>
      </c>
      <c r="AE66" s="78"/>
    </row>
    <row r="67" spans="1:31" s="21" customFormat="1">
      <c r="A67" s="198" t="s">
        <v>104</v>
      </c>
      <c r="B67" s="84"/>
      <c r="C67" s="193">
        <v>2008</v>
      </c>
      <c r="D67" s="193"/>
      <c r="E67" s="177">
        <v>16000000</v>
      </c>
      <c r="F67" s="177">
        <v>1600000</v>
      </c>
      <c r="G67" s="177">
        <v>8000000</v>
      </c>
      <c r="H67" s="136"/>
      <c r="I67" s="137"/>
      <c r="J67" s="135"/>
      <c r="K67" s="136"/>
      <c r="L67" s="137"/>
      <c r="M67" s="135"/>
      <c r="N67" s="136"/>
      <c r="O67" s="138">
        <f t="shared" si="52"/>
        <v>16000000</v>
      </c>
      <c r="P67" s="125">
        <v>0.2</v>
      </c>
      <c r="Q67" s="178">
        <f t="shared" si="53"/>
        <v>1600000</v>
      </c>
      <c r="R67" s="138" t="str">
        <f t="shared" si="54"/>
        <v>0</v>
      </c>
      <c r="S67" s="138">
        <f t="shared" si="55"/>
        <v>3200000</v>
      </c>
      <c r="T67" s="138">
        <f t="shared" si="56"/>
        <v>12800000</v>
      </c>
      <c r="U67" s="173"/>
      <c r="V67" s="173">
        <f t="shared" si="57"/>
        <v>0</v>
      </c>
      <c r="W67" s="173">
        <f t="shared" si="58"/>
        <v>0</v>
      </c>
      <c r="X67" s="173">
        <f t="shared" si="59"/>
        <v>0</v>
      </c>
      <c r="Y67" s="173"/>
      <c r="Z67" s="110">
        <f t="shared" si="60"/>
        <v>0</v>
      </c>
      <c r="AA67" s="55">
        <f t="shared" si="61"/>
        <v>0</v>
      </c>
      <c r="AB67" s="55" t="str">
        <f t="shared" si="62"/>
        <v>12</v>
      </c>
      <c r="AC67" s="43">
        <f t="shared" si="63"/>
        <v>1600000</v>
      </c>
      <c r="AD67" s="114">
        <f t="shared" si="64"/>
        <v>3200000</v>
      </c>
      <c r="AE67" s="78"/>
    </row>
    <row r="68" spans="1:31" s="21" customFormat="1">
      <c r="A68" s="198" t="s">
        <v>105</v>
      </c>
      <c r="B68" s="84"/>
      <c r="C68" s="193">
        <v>2008</v>
      </c>
      <c r="D68" s="193"/>
      <c r="E68" s="177">
        <v>24000000</v>
      </c>
      <c r="F68" s="177">
        <v>2400000</v>
      </c>
      <c r="G68" s="177">
        <v>12000000</v>
      </c>
      <c r="H68" s="136"/>
      <c r="I68" s="137"/>
      <c r="J68" s="135"/>
      <c r="K68" s="136"/>
      <c r="L68" s="137"/>
      <c r="M68" s="135"/>
      <c r="N68" s="136"/>
      <c r="O68" s="138">
        <f t="shared" si="52"/>
        <v>24000000</v>
      </c>
      <c r="P68" s="125">
        <v>0.2</v>
      </c>
      <c r="Q68" s="178">
        <f t="shared" si="53"/>
        <v>2400000</v>
      </c>
      <c r="R68" s="138" t="str">
        <f t="shared" si="54"/>
        <v>0</v>
      </c>
      <c r="S68" s="138">
        <f t="shared" si="55"/>
        <v>4800000</v>
      </c>
      <c r="T68" s="138">
        <f t="shared" si="56"/>
        <v>19200000</v>
      </c>
      <c r="U68" s="173"/>
      <c r="V68" s="173">
        <f t="shared" si="57"/>
        <v>0</v>
      </c>
      <c r="W68" s="173">
        <f t="shared" si="58"/>
        <v>0</v>
      </c>
      <c r="X68" s="173">
        <f t="shared" si="59"/>
        <v>0</v>
      </c>
      <c r="Y68" s="173"/>
      <c r="Z68" s="110">
        <f t="shared" si="60"/>
        <v>0</v>
      </c>
      <c r="AA68" s="55">
        <f t="shared" si="61"/>
        <v>0</v>
      </c>
      <c r="AB68" s="55" t="str">
        <f t="shared" si="62"/>
        <v>12</v>
      </c>
      <c r="AC68" s="43">
        <f t="shared" si="63"/>
        <v>2400000</v>
      </c>
      <c r="AD68" s="114">
        <f t="shared" si="64"/>
        <v>4800000</v>
      </c>
      <c r="AE68" s="78"/>
    </row>
    <row r="69" spans="1:31" s="21" customFormat="1" hidden="1" outlineLevel="1">
      <c r="A69" s="198"/>
      <c r="B69" s="84"/>
      <c r="C69" s="193"/>
      <c r="D69" s="193"/>
      <c r="E69" s="177"/>
      <c r="F69" s="177"/>
      <c r="G69" s="177"/>
      <c r="H69" s="136"/>
      <c r="I69" s="137"/>
      <c r="J69" s="135"/>
      <c r="K69" s="136"/>
      <c r="L69" s="137"/>
      <c r="M69" s="135"/>
      <c r="N69" s="136"/>
      <c r="O69" s="138">
        <f t="shared" si="52"/>
        <v>0</v>
      </c>
      <c r="P69" s="125"/>
      <c r="Q69" s="178">
        <f t="shared" si="53"/>
        <v>0</v>
      </c>
      <c r="R69" s="138" t="str">
        <f t="shared" si="54"/>
        <v>0</v>
      </c>
      <c r="S69" s="138">
        <f t="shared" si="55"/>
        <v>0</v>
      </c>
      <c r="T69" s="138">
        <f t="shared" si="56"/>
        <v>0</v>
      </c>
      <c r="U69" s="173"/>
      <c r="V69" s="173">
        <f t="shared" si="57"/>
        <v>0</v>
      </c>
      <c r="W69" s="173">
        <f t="shared" si="58"/>
        <v>0</v>
      </c>
      <c r="X69" s="173">
        <f t="shared" si="59"/>
        <v>0</v>
      </c>
      <c r="Y69" s="173"/>
      <c r="Z69" s="110">
        <f t="shared" si="60"/>
        <v>0</v>
      </c>
      <c r="AA69" s="55">
        <f t="shared" si="61"/>
        <v>0</v>
      </c>
      <c r="AB69" s="55" t="str">
        <f t="shared" si="62"/>
        <v>12</v>
      </c>
      <c r="AC69" s="43">
        <f t="shared" si="63"/>
        <v>0</v>
      </c>
      <c r="AD69" s="114">
        <f t="shared" si="64"/>
        <v>0</v>
      </c>
      <c r="AE69" s="78"/>
    </row>
    <row r="70" spans="1:31" s="21" customFormat="1" hidden="1" outlineLevel="1">
      <c r="A70" s="198"/>
      <c r="B70" s="84"/>
      <c r="C70" s="193"/>
      <c r="D70" s="193"/>
      <c r="E70" s="177"/>
      <c r="F70" s="177"/>
      <c r="G70" s="177"/>
      <c r="H70" s="136"/>
      <c r="I70" s="137"/>
      <c r="J70" s="135"/>
      <c r="K70" s="136"/>
      <c r="L70" s="137"/>
      <c r="M70" s="135"/>
      <c r="N70" s="136"/>
      <c r="O70" s="138">
        <f t="shared" si="52"/>
        <v>0</v>
      </c>
      <c r="P70" s="125"/>
      <c r="Q70" s="178">
        <f t="shared" si="53"/>
        <v>0</v>
      </c>
      <c r="R70" s="138" t="str">
        <f t="shared" si="54"/>
        <v>0</v>
      </c>
      <c r="S70" s="138">
        <f t="shared" si="55"/>
        <v>0</v>
      </c>
      <c r="T70" s="138">
        <f t="shared" si="56"/>
        <v>0</v>
      </c>
      <c r="U70" s="173"/>
      <c r="V70" s="173">
        <f t="shared" si="57"/>
        <v>0</v>
      </c>
      <c r="W70" s="173">
        <f t="shared" si="58"/>
        <v>0</v>
      </c>
      <c r="X70" s="173">
        <f t="shared" si="59"/>
        <v>0</v>
      </c>
      <c r="Y70" s="173"/>
      <c r="Z70" s="110">
        <f t="shared" si="60"/>
        <v>0</v>
      </c>
      <c r="AA70" s="55">
        <f t="shared" si="61"/>
        <v>0</v>
      </c>
      <c r="AB70" s="55" t="str">
        <f t="shared" si="62"/>
        <v>12</v>
      </c>
      <c r="AC70" s="43">
        <f t="shared" si="63"/>
        <v>0</v>
      </c>
      <c r="AD70" s="114">
        <f t="shared" si="64"/>
        <v>0</v>
      </c>
      <c r="AE70" s="78"/>
    </row>
    <row r="71" spans="1:31" s="21" customFormat="1" hidden="1" outlineLevel="1">
      <c r="A71" s="198"/>
      <c r="B71" s="84"/>
      <c r="C71" s="193"/>
      <c r="D71" s="193"/>
      <c r="E71" s="177"/>
      <c r="F71" s="177"/>
      <c r="G71" s="177"/>
      <c r="H71" s="136"/>
      <c r="I71" s="137"/>
      <c r="J71" s="135"/>
      <c r="K71" s="136"/>
      <c r="L71" s="137"/>
      <c r="M71" s="135"/>
      <c r="N71" s="136"/>
      <c r="O71" s="138">
        <f t="shared" si="52"/>
        <v>0</v>
      </c>
      <c r="P71" s="125"/>
      <c r="Q71" s="178">
        <f t="shared" si="53"/>
        <v>0</v>
      </c>
      <c r="R71" s="138" t="str">
        <f t="shared" si="54"/>
        <v>0</v>
      </c>
      <c r="S71" s="138">
        <f t="shared" si="55"/>
        <v>0</v>
      </c>
      <c r="T71" s="138">
        <f t="shared" si="56"/>
        <v>0</v>
      </c>
      <c r="U71" s="173"/>
      <c r="V71" s="173">
        <f t="shared" si="57"/>
        <v>0</v>
      </c>
      <c r="W71" s="173">
        <f t="shared" si="58"/>
        <v>0</v>
      </c>
      <c r="X71" s="173">
        <f t="shared" si="59"/>
        <v>0</v>
      </c>
      <c r="Y71" s="173"/>
      <c r="Z71" s="110">
        <f t="shared" si="60"/>
        <v>0</v>
      </c>
      <c r="AA71" s="55">
        <f t="shared" si="61"/>
        <v>0</v>
      </c>
      <c r="AB71" s="55" t="str">
        <f t="shared" si="62"/>
        <v>12</v>
      </c>
      <c r="AC71" s="43">
        <f t="shared" si="63"/>
        <v>0</v>
      </c>
      <c r="AD71" s="114">
        <f t="shared" si="64"/>
        <v>0</v>
      </c>
      <c r="AE71" s="78"/>
    </row>
    <row r="72" spans="1:31" s="21" customFormat="1" hidden="1" outlineLevel="1">
      <c r="A72" s="198"/>
      <c r="B72" s="84"/>
      <c r="C72" s="193"/>
      <c r="D72" s="193"/>
      <c r="E72" s="177"/>
      <c r="F72" s="177"/>
      <c r="G72" s="177"/>
      <c r="H72" s="136"/>
      <c r="I72" s="137"/>
      <c r="J72" s="135"/>
      <c r="K72" s="136"/>
      <c r="L72" s="137"/>
      <c r="M72" s="135"/>
      <c r="N72" s="136"/>
      <c r="O72" s="138">
        <f t="shared" si="52"/>
        <v>0</v>
      </c>
      <c r="P72" s="125"/>
      <c r="Q72" s="178">
        <f t="shared" si="53"/>
        <v>0</v>
      </c>
      <c r="R72" s="138" t="str">
        <f t="shared" si="54"/>
        <v>0</v>
      </c>
      <c r="S72" s="138">
        <f t="shared" si="55"/>
        <v>0</v>
      </c>
      <c r="T72" s="138">
        <f t="shared" si="56"/>
        <v>0</v>
      </c>
      <c r="U72" s="173"/>
      <c r="V72" s="173">
        <f t="shared" si="57"/>
        <v>0</v>
      </c>
      <c r="W72" s="173">
        <f t="shared" si="58"/>
        <v>0</v>
      </c>
      <c r="X72" s="173">
        <f t="shared" si="59"/>
        <v>0</v>
      </c>
      <c r="Y72" s="173"/>
      <c r="Z72" s="110">
        <f t="shared" si="60"/>
        <v>0</v>
      </c>
      <c r="AA72" s="55">
        <f t="shared" si="61"/>
        <v>0</v>
      </c>
      <c r="AB72" s="55" t="str">
        <f t="shared" si="62"/>
        <v>12</v>
      </c>
      <c r="AC72" s="43">
        <f t="shared" si="63"/>
        <v>0</v>
      </c>
      <c r="AD72" s="114">
        <f t="shared" si="64"/>
        <v>0</v>
      </c>
      <c r="AE72" s="78"/>
    </row>
    <row r="73" spans="1:31" s="21" customFormat="1" hidden="1" outlineLevel="1">
      <c r="A73" s="198"/>
      <c r="B73" s="84"/>
      <c r="C73" s="193"/>
      <c r="D73" s="193"/>
      <c r="E73" s="177"/>
      <c r="F73" s="177"/>
      <c r="G73" s="177"/>
      <c r="H73" s="136"/>
      <c r="I73" s="137"/>
      <c r="J73" s="135"/>
      <c r="K73" s="136"/>
      <c r="L73" s="137"/>
      <c r="M73" s="135"/>
      <c r="N73" s="136"/>
      <c r="O73" s="138">
        <f t="shared" si="52"/>
        <v>0</v>
      </c>
      <c r="P73" s="125"/>
      <c r="Q73" s="178">
        <f t="shared" si="53"/>
        <v>0</v>
      </c>
      <c r="R73" s="138" t="str">
        <f t="shared" si="54"/>
        <v>0</v>
      </c>
      <c r="S73" s="138">
        <f t="shared" si="55"/>
        <v>0</v>
      </c>
      <c r="T73" s="138">
        <f t="shared" si="56"/>
        <v>0</v>
      </c>
      <c r="U73" s="173"/>
      <c r="V73" s="173">
        <f t="shared" si="57"/>
        <v>0</v>
      </c>
      <c r="W73" s="173">
        <f t="shared" si="58"/>
        <v>0</v>
      </c>
      <c r="X73" s="173">
        <f t="shared" si="59"/>
        <v>0</v>
      </c>
      <c r="Y73" s="173"/>
      <c r="Z73" s="110">
        <f t="shared" si="60"/>
        <v>0</v>
      </c>
      <c r="AA73" s="55">
        <f t="shared" si="61"/>
        <v>0</v>
      </c>
      <c r="AB73" s="55" t="str">
        <f t="shared" si="62"/>
        <v>12</v>
      </c>
      <c r="AC73" s="43">
        <f t="shared" si="63"/>
        <v>0</v>
      </c>
      <c r="AD73" s="114">
        <f t="shared" si="64"/>
        <v>0</v>
      </c>
      <c r="AE73" s="78"/>
    </row>
    <row r="74" spans="1:31" s="21" customFormat="1" hidden="1" outlineLevel="1">
      <c r="A74" s="198"/>
      <c r="B74" s="84"/>
      <c r="C74" s="193"/>
      <c r="D74" s="193"/>
      <c r="E74" s="177"/>
      <c r="F74" s="177"/>
      <c r="G74" s="177"/>
      <c r="H74" s="136"/>
      <c r="I74" s="137"/>
      <c r="J74" s="135"/>
      <c r="K74" s="136"/>
      <c r="L74" s="137"/>
      <c r="M74" s="135"/>
      <c r="N74" s="136"/>
      <c r="O74" s="138">
        <f t="shared" si="52"/>
        <v>0</v>
      </c>
      <c r="P74" s="125"/>
      <c r="Q74" s="178">
        <f t="shared" si="53"/>
        <v>0</v>
      </c>
      <c r="R74" s="138" t="str">
        <f t="shared" si="54"/>
        <v>0</v>
      </c>
      <c r="S74" s="138">
        <f t="shared" si="55"/>
        <v>0</v>
      </c>
      <c r="T74" s="138">
        <f t="shared" si="56"/>
        <v>0</v>
      </c>
      <c r="U74" s="173"/>
      <c r="V74" s="173">
        <f t="shared" si="57"/>
        <v>0</v>
      </c>
      <c r="W74" s="173">
        <f t="shared" si="58"/>
        <v>0</v>
      </c>
      <c r="X74" s="173">
        <f t="shared" si="59"/>
        <v>0</v>
      </c>
      <c r="Y74" s="173"/>
      <c r="Z74" s="110">
        <f t="shared" si="60"/>
        <v>0</v>
      </c>
      <c r="AA74" s="55">
        <f t="shared" si="61"/>
        <v>0</v>
      </c>
      <c r="AB74" s="55" t="str">
        <f t="shared" si="62"/>
        <v>12</v>
      </c>
      <c r="AC74" s="43">
        <f t="shared" si="63"/>
        <v>0</v>
      </c>
      <c r="AD74" s="114">
        <f t="shared" si="64"/>
        <v>0</v>
      </c>
      <c r="AE74" s="78"/>
    </row>
    <row r="75" spans="1:31" s="21" customFormat="1" ht="8.25" customHeight="1" collapsed="1">
      <c r="A75" s="92"/>
      <c r="B75" s="84"/>
      <c r="C75" s="49"/>
      <c r="D75" s="49"/>
      <c r="E75" s="179"/>
      <c r="F75" s="179"/>
      <c r="G75" s="145"/>
      <c r="H75" s="136"/>
      <c r="I75" s="146"/>
      <c r="J75" s="147"/>
      <c r="K75" s="136"/>
      <c r="L75" s="146"/>
      <c r="M75" s="147"/>
      <c r="N75" s="136"/>
      <c r="O75" s="138"/>
      <c r="P75" s="126"/>
      <c r="Q75" s="138"/>
      <c r="R75" s="138"/>
      <c r="S75" s="138"/>
      <c r="T75" s="138"/>
      <c r="U75" s="173"/>
      <c r="V75" s="173"/>
      <c r="W75" s="173"/>
      <c r="X75" s="173"/>
      <c r="Y75" s="173"/>
      <c r="Z75" s="110"/>
      <c r="AA75" s="55"/>
      <c r="AB75" s="55"/>
      <c r="AC75" s="43"/>
      <c r="AD75" s="114"/>
      <c r="AE75" s="78"/>
    </row>
    <row r="76" spans="1:31" s="94" customFormat="1" ht="12.75">
      <c r="A76" s="143" t="s">
        <v>20</v>
      </c>
      <c r="B76" s="93"/>
      <c r="C76" s="53"/>
      <c r="D76" s="53"/>
      <c r="E76" s="180">
        <f>SUM(E66:E75)</f>
        <v>48000000</v>
      </c>
      <c r="F76" s="180">
        <f>SUM(F66:F75)</f>
        <v>5600000</v>
      </c>
      <c r="G76" s="180">
        <f>SUM(G66:G75)</f>
        <v>24000000</v>
      </c>
      <c r="H76" s="154"/>
      <c r="I76" s="154"/>
      <c r="J76" s="180">
        <f>SUM(J66:J75)</f>
        <v>0</v>
      </c>
      <c r="K76" s="154"/>
      <c r="L76" s="154"/>
      <c r="M76" s="180">
        <f>SUM(M66:M75)</f>
        <v>0</v>
      </c>
      <c r="N76" s="154"/>
      <c r="O76" s="180">
        <f>SUM(O66:O75)</f>
        <v>48000000</v>
      </c>
      <c r="P76" s="128"/>
      <c r="Q76" s="180">
        <f>SUM(Q66:Q75)</f>
        <v>4800000</v>
      </c>
      <c r="R76" s="180">
        <f>SUM(R66:R75)</f>
        <v>0</v>
      </c>
      <c r="S76" s="180">
        <f>SUM(S66:S75)</f>
        <v>10400000</v>
      </c>
      <c r="T76" s="180">
        <f>SUM(T66:T75)</f>
        <v>37600000</v>
      </c>
      <c r="U76" s="174"/>
      <c r="V76" s="180">
        <f>SUM(V66:V75)</f>
        <v>0</v>
      </c>
      <c r="W76" s="180">
        <f>SUM(W66:W75)</f>
        <v>0</v>
      </c>
      <c r="X76" s="180">
        <f>SUM(X66:X75)</f>
        <v>0</v>
      </c>
      <c r="Y76" s="174"/>
      <c r="Z76" s="115"/>
      <c r="AA76" s="104"/>
      <c r="AB76" s="104"/>
      <c r="AC76" s="43"/>
      <c r="AD76" s="114"/>
      <c r="AE76" s="105"/>
    </row>
    <row r="77" spans="1:31" s="21" customFormat="1">
      <c r="A77" s="92"/>
      <c r="B77" s="84"/>
      <c r="C77" s="49"/>
      <c r="D77" s="49"/>
      <c r="E77" s="179"/>
      <c r="F77" s="179"/>
      <c r="G77" s="145"/>
      <c r="H77" s="136"/>
      <c r="I77" s="146"/>
      <c r="J77" s="147"/>
      <c r="K77" s="136"/>
      <c r="L77" s="146"/>
      <c r="M77" s="147"/>
      <c r="N77" s="136"/>
      <c r="O77" s="138"/>
      <c r="P77" s="126"/>
      <c r="Q77" s="138"/>
      <c r="R77" s="138"/>
      <c r="S77" s="138"/>
      <c r="T77" s="138"/>
      <c r="U77" s="173"/>
      <c r="V77" s="173"/>
      <c r="W77" s="173"/>
      <c r="X77" s="173"/>
      <c r="Y77" s="173"/>
      <c r="Z77" s="110"/>
      <c r="AA77" s="55"/>
      <c r="AB77" s="55"/>
      <c r="AC77" s="43"/>
      <c r="AD77" s="114"/>
      <c r="AE77" s="78"/>
    </row>
    <row r="78" spans="1:31">
      <c r="C78" s="196"/>
      <c r="D78" s="196"/>
      <c r="E78" s="184"/>
      <c r="F78" s="184"/>
      <c r="G78" s="184"/>
      <c r="H78" s="185"/>
      <c r="I78" s="183"/>
      <c r="J78" s="184"/>
      <c r="K78" s="185"/>
      <c r="L78" s="183"/>
      <c r="M78" s="184"/>
      <c r="N78" s="185"/>
      <c r="O78" s="184"/>
      <c r="P78" s="186"/>
      <c r="Q78" s="184"/>
      <c r="R78" s="184"/>
      <c r="S78" s="184"/>
      <c r="T78" s="184"/>
      <c r="U78" s="185"/>
      <c r="V78" s="185"/>
      <c r="W78" s="185"/>
      <c r="X78" s="185"/>
      <c r="Y78" s="164"/>
      <c r="Z78" s="140"/>
      <c r="AC78" s="43"/>
      <c r="AD78" s="141"/>
    </row>
    <row r="79" spans="1:31" s="21" customFormat="1">
      <c r="A79" s="42" t="s">
        <v>49</v>
      </c>
      <c r="B79" s="62"/>
      <c r="C79" s="49"/>
      <c r="D79" s="49"/>
      <c r="E79" s="179"/>
      <c r="F79" s="179"/>
      <c r="G79" s="149"/>
      <c r="H79" s="136"/>
      <c r="I79" s="146"/>
      <c r="J79" s="147"/>
      <c r="K79" s="136"/>
      <c r="L79" s="146"/>
      <c r="M79" s="147"/>
      <c r="N79" s="136"/>
      <c r="O79" s="138"/>
      <c r="P79" s="126"/>
      <c r="Q79" s="138"/>
      <c r="R79" s="138"/>
      <c r="S79" s="138"/>
      <c r="T79" s="138"/>
      <c r="U79" s="173"/>
      <c r="V79" s="173"/>
      <c r="W79" s="173"/>
      <c r="X79" s="173"/>
      <c r="Y79" s="173"/>
      <c r="Z79" s="110"/>
      <c r="AA79" s="55"/>
      <c r="AB79" s="55"/>
      <c r="AC79" s="43"/>
      <c r="AD79" s="114"/>
      <c r="AE79" s="78"/>
    </row>
    <row r="80" spans="1:31" s="21" customFormat="1">
      <c r="A80" s="42"/>
      <c r="B80" s="62"/>
      <c r="C80" s="49"/>
      <c r="D80" s="49"/>
      <c r="E80" s="179"/>
      <c r="F80" s="179"/>
      <c r="G80" s="149"/>
      <c r="H80" s="136"/>
      <c r="I80" s="146"/>
      <c r="J80" s="147"/>
      <c r="K80" s="136"/>
      <c r="L80" s="146"/>
      <c r="M80" s="147"/>
      <c r="N80" s="136"/>
      <c r="O80" s="138"/>
      <c r="P80" s="126"/>
      <c r="Q80" s="138"/>
      <c r="R80" s="138"/>
      <c r="S80" s="138"/>
      <c r="T80" s="138"/>
      <c r="U80" s="173"/>
      <c r="V80" s="173"/>
      <c r="W80" s="173"/>
      <c r="X80" s="173"/>
      <c r="Y80" s="173"/>
      <c r="Z80" s="110"/>
      <c r="AA80" s="55"/>
      <c r="AB80" s="55"/>
      <c r="AC80" s="43"/>
      <c r="AD80" s="114"/>
      <c r="AE80" s="78"/>
    </row>
    <row r="81" spans="1:31" s="21" customFormat="1">
      <c r="A81" s="333" t="s">
        <v>106</v>
      </c>
      <c r="B81" s="84"/>
      <c r="C81" s="193">
        <v>2008</v>
      </c>
      <c r="D81" s="193"/>
      <c r="E81" s="177">
        <v>120000000</v>
      </c>
      <c r="F81" s="177"/>
      <c r="G81" s="177"/>
      <c r="H81" s="136"/>
      <c r="I81" s="137"/>
      <c r="J81" s="135"/>
      <c r="K81" s="136"/>
      <c r="L81" s="137"/>
      <c r="M81" s="135"/>
      <c r="N81" s="136"/>
      <c r="O81" s="138">
        <f>IF(AND(E81&gt;0,J81&gt;0),"villa",E81+J81)</f>
        <v>120000000</v>
      </c>
      <c r="P81" s="125"/>
      <c r="Q81" s="178">
        <f>+IF(G81&gt;0,AC81,AD81)</f>
        <v>0</v>
      </c>
      <c r="R81" s="138" t="str">
        <f>IF(M81&gt;0,"VILLA",IF(M81&lt;0,E81-F81+J81-Q81+M81,"0"))</f>
        <v>0</v>
      </c>
      <c r="S81" s="138">
        <f>IF(M81&lt;0,0,F81+Q81)</f>
        <v>0</v>
      </c>
      <c r="T81" s="138">
        <f>IF(M81&lt;0,0,O81-S81)</f>
        <v>120000000</v>
      </c>
      <c r="U81" s="173"/>
      <c r="V81" s="173">
        <f>+IF($M81&lt;0,E81+J81,0)</f>
        <v>0</v>
      </c>
      <c r="W81" s="173">
        <f>+IF($M81&lt;0,F81+Q81,0)</f>
        <v>0</v>
      </c>
      <c r="X81" s="173">
        <f>+V81-W81</f>
        <v>0</v>
      </c>
      <c r="Y81" s="173"/>
      <c r="Z81" s="110">
        <f>IF(J81&gt;0,I81,0)</f>
        <v>0</v>
      </c>
      <c r="AA81" s="55">
        <f>IF(M81&lt;0,L81,0)</f>
        <v>0</v>
      </c>
      <c r="AB81" s="55" t="str">
        <f>IF(AND(Z81=0,AA81=0),MAN,IF(AND(Z81&gt;0,AA81&gt;0),AA81-Z81,IF(Z81&gt;0,MAN-Z81+1,AA81-1)))</f>
        <v>12</v>
      </c>
      <c r="AC81" s="43">
        <f>ROUND(INT(MAX(IF((F81+O81*P81*AB81/12)&gt;(O81-G81),(O81-G81)-F81,(O81-G81)*P81*AB81/12),0)+0.5),0)</f>
        <v>0</v>
      </c>
      <c r="AD81" s="114">
        <f>ROUND(INT(MAX(IF((F81+O81*P81*AB81/12)&gt;(1*O81),1*O81-F81,O81*P81*AB81/12),0)+0.5),0)</f>
        <v>0</v>
      </c>
      <c r="AE81" s="78"/>
    </row>
    <row r="82" spans="1:31" s="21" customFormat="1" hidden="1" outlineLevel="1">
      <c r="A82" s="198"/>
      <c r="B82" s="84"/>
      <c r="C82" s="193"/>
      <c r="D82" s="193"/>
      <c r="E82" s="177"/>
      <c r="F82" s="177"/>
      <c r="G82" s="177"/>
      <c r="H82" s="136"/>
      <c r="I82" s="137"/>
      <c r="J82" s="135"/>
      <c r="K82" s="136"/>
      <c r="L82" s="137"/>
      <c r="M82" s="135"/>
      <c r="N82" s="136"/>
      <c r="O82" s="138">
        <f>IF(AND(E82&gt;0,J82&gt;0),"villa",E82+J82)</f>
        <v>0</v>
      </c>
      <c r="P82" s="125"/>
      <c r="Q82" s="178">
        <f>+IF(G82&gt;0,AC82,AD82)</f>
        <v>0</v>
      </c>
      <c r="R82" s="138" t="str">
        <f>IF(M82&gt;0,"VILLA",IF(M82&lt;0,E82-F82+J82-Q82+M82,"0"))</f>
        <v>0</v>
      </c>
      <c r="S82" s="138">
        <f>IF(M82&lt;0,0,F82+Q82)</f>
        <v>0</v>
      </c>
      <c r="T82" s="138">
        <f>IF(M82&lt;0,0,O82-S82)</f>
        <v>0</v>
      </c>
      <c r="U82" s="173"/>
      <c r="V82" s="173">
        <f>+IF($M82&lt;0,E82+J82,0)</f>
        <v>0</v>
      </c>
      <c r="W82" s="173">
        <f>+IF($M82&lt;0,F82+Q82,0)</f>
        <v>0</v>
      </c>
      <c r="X82" s="173">
        <f>+V82-W82</f>
        <v>0</v>
      </c>
      <c r="Y82" s="173"/>
      <c r="Z82" s="110">
        <f>IF(J82&gt;0,I82,0)</f>
        <v>0</v>
      </c>
      <c r="AA82" s="55">
        <f>IF(M82&lt;0,L82,0)</f>
        <v>0</v>
      </c>
      <c r="AB82" s="55" t="str">
        <f>IF(AND(Z82=0,AA82=0),MAN,IF(AND(Z82&gt;0,AA82&gt;0),AA82-Z82,IF(Z82&gt;0,MAN-Z82+1,AA82-1)))</f>
        <v>12</v>
      </c>
      <c r="AC82" s="43">
        <f>ROUND(INT(MAX(IF((F82+O82*P82*AB82/12)&gt;(O82-G82),(O82-G82)-F82,(O82-G82)*P82*AB82/12),0)+0.5),0)</f>
        <v>0</v>
      </c>
      <c r="AD82" s="114">
        <f>ROUND(INT(MAX(IF((F82+O82*P82*AB82/12)&gt;(1*O82),1*O82-F82,O82*P82*AB82/12),0)+0.5),0)</f>
        <v>0</v>
      </c>
      <c r="AE82" s="78"/>
    </row>
    <row r="83" spans="1:31" s="21" customFormat="1" hidden="1" outlineLevel="1">
      <c r="A83" s="198"/>
      <c r="B83" s="84"/>
      <c r="C83" s="193"/>
      <c r="D83" s="193"/>
      <c r="E83" s="177"/>
      <c r="F83" s="177"/>
      <c r="G83" s="177"/>
      <c r="H83" s="136"/>
      <c r="I83" s="137"/>
      <c r="J83" s="135"/>
      <c r="K83" s="136"/>
      <c r="L83" s="137"/>
      <c r="M83" s="135"/>
      <c r="N83" s="136"/>
      <c r="O83" s="138">
        <f>IF(AND(E83&gt;0,J83&gt;0),"villa",E83+J83)</f>
        <v>0</v>
      </c>
      <c r="P83" s="125"/>
      <c r="Q83" s="178">
        <f>+IF(G83&gt;0,AC83,AD83)</f>
        <v>0</v>
      </c>
      <c r="R83" s="138" t="str">
        <f>IF(M83&gt;0,"VILLA",IF(M83&lt;0,E83-F83+J83-Q83+M83,"0"))</f>
        <v>0</v>
      </c>
      <c r="S83" s="138">
        <f>IF(M83&lt;0,0,F83+Q83)</f>
        <v>0</v>
      </c>
      <c r="T83" s="138">
        <f>IF(M83&lt;0,0,O83-S83)</f>
        <v>0</v>
      </c>
      <c r="U83" s="173"/>
      <c r="V83" s="173">
        <f>+IF($M83&lt;0,E83+J83,0)</f>
        <v>0</v>
      </c>
      <c r="W83" s="173">
        <f>+IF($M83&lt;0,F83+Q83,0)</f>
        <v>0</v>
      </c>
      <c r="X83" s="173">
        <f>+V83-W83</f>
        <v>0</v>
      </c>
      <c r="Y83" s="173"/>
      <c r="Z83" s="110">
        <f>IF(J83&gt;0,I83,0)</f>
        <v>0</v>
      </c>
      <c r="AA83" s="55">
        <f>IF(M83&lt;0,L83,0)</f>
        <v>0</v>
      </c>
      <c r="AB83" s="55" t="str">
        <f>IF(AND(Z83=0,AA83=0),MAN,IF(AND(Z83&gt;0,AA83&gt;0),AA83-Z83,IF(Z83&gt;0,MAN-Z83+1,AA83-1)))</f>
        <v>12</v>
      </c>
      <c r="AC83" s="43">
        <f>ROUND(INT(MAX(IF((F83+O83*P83*AB83/12)&gt;(O83-G83),(O83-G83)-F83,(O83-G83)*P83*AB83/12),0)+0.5),0)</f>
        <v>0</v>
      </c>
      <c r="AD83" s="114">
        <f>ROUND(INT(MAX(IF((F83+O83*P83*AB83/12)&gt;(1*O83),1*O83-F83,O83*P83*AB83/12),0)+0.5),0)</f>
        <v>0</v>
      </c>
      <c r="AE83" s="78"/>
    </row>
    <row r="84" spans="1:31" s="21" customFormat="1" collapsed="1">
      <c r="A84" s="198"/>
      <c r="B84" s="84"/>
      <c r="C84" s="193"/>
      <c r="D84" s="193"/>
      <c r="E84" s="177"/>
      <c r="F84" s="177"/>
      <c r="G84" s="177"/>
      <c r="H84" s="136"/>
      <c r="I84" s="137"/>
      <c r="J84" s="135"/>
      <c r="K84" s="136"/>
      <c r="L84" s="137"/>
      <c r="M84" s="135"/>
      <c r="N84" s="136"/>
      <c r="O84" s="138">
        <f>IF(AND(E84&gt;0,J84&gt;0),"villa",E84+J84)</f>
        <v>0</v>
      </c>
      <c r="P84" s="125"/>
      <c r="Q84" s="178">
        <f>+IF(G84&gt;0,AC84,AD84)</f>
        <v>0</v>
      </c>
      <c r="R84" s="138" t="str">
        <f>IF(M84&gt;0,"VILLA",IF(M84&lt;0,E84-F84+J84-Q84+M84,"0"))</f>
        <v>0</v>
      </c>
      <c r="S84" s="138">
        <f>IF(M84&lt;0,0,F84+Q84)</f>
        <v>0</v>
      </c>
      <c r="T84" s="138">
        <f>IF(M84&lt;0,0,O84-S84)</f>
        <v>0</v>
      </c>
      <c r="U84" s="173"/>
      <c r="V84" s="173">
        <f>+IF($M84&lt;0,E84+J84,0)</f>
        <v>0</v>
      </c>
      <c r="W84" s="173">
        <f>+IF($M84&lt;0,F84+Q84,0)</f>
        <v>0</v>
      </c>
      <c r="X84" s="173">
        <f>+V84-W84</f>
        <v>0</v>
      </c>
      <c r="Y84" s="173"/>
      <c r="Z84" s="110">
        <f>IF(J84&gt;0,I84,0)</f>
        <v>0</v>
      </c>
      <c r="AA84" s="55">
        <f>IF(M84&lt;0,L84,0)</f>
        <v>0</v>
      </c>
      <c r="AB84" s="55" t="str">
        <f>IF(AND(Z84=0,AA84=0),MAN,IF(AND(Z84&gt;0,AA84&gt;0),AA84-Z84,IF(Z84&gt;0,MAN-Z84+1,AA84-1)))</f>
        <v>12</v>
      </c>
      <c r="AC84" s="43">
        <f>ROUND(INT(MAX(IF((F84+O84*P84*AB84/12)&gt;(O84-G84),(O84-G84)-F84,(O84-G84)*P84*AB84/12),0)+0.5),0)</f>
        <v>0</v>
      </c>
      <c r="AD84" s="114">
        <f>ROUND(INT(MAX(IF((F84+O84*P84*AB84/12)&gt;(1*O84),1*O84-F84,O84*P84*AB84/12),0)+0.5),0)</f>
        <v>0</v>
      </c>
      <c r="AE84" s="78"/>
    </row>
    <row r="85" spans="1:31" s="21" customFormat="1" ht="7.5" customHeight="1">
      <c r="A85" s="48"/>
      <c r="B85" s="49"/>
      <c r="C85" s="49"/>
      <c r="D85" s="49"/>
      <c r="E85" s="147"/>
      <c r="F85" s="147"/>
      <c r="G85" s="152"/>
      <c r="H85" s="136"/>
      <c r="I85" s="146"/>
      <c r="J85" s="147"/>
      <c r="K85" s="136"/>
      <c r="L85" s="146"/>
      <c r="M85" s="147"/>
      <c r="N85" s="136"/>
      <c r="O85" s="138"/>
      <c r="P85" s="126"/>
      <c r="Q85" s="175"/>
      <c r="R85" s="138"/>
      <c r="S85" s="138"/>
      <c r="T85" s="138"/>
      <c r="U85" s="173"/>
      <c r="V85" s="173"/>
      <c r="W85" s="173"/>
      <c r="X85" s="173"/>
      <c r="Y85" s="173"/>
      <c r="Z85" s="110"/>
      <c r="AA85" s="55"/>
      <c r="AB85" s="55"/>
      <c r="AC85" s="43"/>
      <c r="AD85" s="114"/>
      <c r="AE85" s="78"/>
    </row>
    <row r="86" spans="1:31" s="86" customFormat="1" ht="12.75">
      <c r="A86" s="143" t="s">
        <v>22</v>
      </c>
      <c r="B86" s="95"/>
      <c r="C86" s="95"/>
      <c r="D86" s="95"/>
      <c r="E86" s="165">
        <f>SUM(E81:E85)</f>
        <v>120000000</v>
      </c>
      <c r="F86" s="165">
        <f>SUM(F81:F85)</f>
        <v>0</v>
      </c>
      <c r="G86" s="165">
        <f>SUM(G81:G85)</f>
        <v>0</v>
      </c>
      <c r="H86" s="154"/>
      <c r="I86" s="154"/>
      <c r="J86" s="165">
        <f>SUM(J81:J85)</f>
        <v>0</v>
      </c>
      <c r="K86" s="154"/>
      <c r="L86" s="154"/>
      <c r="M86" s="165">
        <f>SUM(M81:M85)</f>
        <v>0</v>
      </c>
      <c r="N86" s="154"/>
      <c r="O86" s="165">
        <f>SUM(O81:O85)</f>
        <v>120000000</v>
      </c>
      <c r="P86" s="128"/>
      <c r="Q86" s="165">
        <f>SUM(Q81:Q85)</f>
        <v>0</v>
      </c>
      <c r="R86" s="165">
        <f>SUM(R81:R85)</f>
        <v>0</v>
      </c>
      <c r="S86" s="165">
        <f>SUM(S81:S85)</f>
        <v>0</v>
      </c>
      <c r="T86" s="165">
        <f>SUM(T81:T85)</f>
        <v>120000000</v>
      </c>
      <c r="U86" s="176"/>
      <c r="V86" s="165">
        <f>SUM(V81:V85)</f>
        <v>0</v>
      </c>
      <c r="W86" s="165">
        <f>SUM(W81:W85)</f>
        <v>0</v>
      </c>
      <c r="X86" s="165">
        <f>SUM(X81:X85)</f>
        <v>0</v>
      </c>
      <c r="Y86" s="176"/>
      <c r="Z86" s="116"/>
      <c r="AA86" s="51"/>
      <c r="AB86" s="51"/>
      <c r="AC86" s="43"/>
      <c r="AD86" s="114"/>
      <c r="AE86" s="96"/>
    </row>
    <row r="87" spans="1:31" s="21" customFormat="1">
      <c r="B87" s="91"/>
      <c r="C87" s="197"/>
      <c r="D87" s="197"/>
      <c r="E87" s="178"/>
      <c r="F87" s="178"/>
      <c r="G87" s="178"/>
      <c r="H87" s="182"/>
      <c r="I87" s="187"/>
      <c r="J87" s="178"/>
      <c r="K87" s="182"/>
      <c r="L87" s="187"/>
      <c r="M87" s="178"/>
      <c r="N87" s="182"/>
      <c r="O87" s="178"/>
      <c r="P87" s="126"/>
      <c r="Q87" s="178"/>
      <c r="R87" s="178"/>
      <c r="S87" s="178"/>
      <c r="T87" s="178"/>
      <c r="U87" s="182"/>
      <c r="V87" s="182"/>
      <c r="W87" s="182"/>
      <c r="X87" s="182"/>
      <c r="Y87" s="166"/>
      <c r="Z87" s="117"/>
      <c r="AA87" s="4"/>
      <c r="AB87" s="4"/>
      <c r="AC87" s="43"/>
      <c r="AD87" s="114"/>
      <c r="AE87" s="78"/>
    </row>
    <row r="88" spans="1:31" s="21" customFormat="1">
      <c r="A88" s="42" t="s">
        <v>21</v>
      </c>
      <c r="B88" s="62"/>
      <c r="C88" s="197"/>
      <c r="D88" s="197"/>
      <c r="E88" s="178"/>
      <c r="F88" s="178"/>
      <c r="G88" s="178"/>
      <c r="H88" s="182"/>
      <c r="I88" s="187"/>
      <c r="J88" s="178"/>
      <c r="K88" s="182"/>
      <c r="L88" s="187"/>
      <c r="M88" s="178"/>
      <c r="N88" s="182"/>
      <c r="O88" s="178"/>
      <c r="P88" s="126"/>
      <c r="Q88" s="178"/>
      <c r="R88" s="178"/>
      <c r="S88" s="178"/>
      <c r="T88" s="178"/>
      <c r="U88" s="182"/>
      <c r="V88" s="182"/>
      <c r="W88" s="182"/>
      <c r="X88" s="182"/>
      <c r="Y88" s="166"/>
      <c r="Z88" s="117"/>
      <c r="AA88" s="4"/>
      <c r="AB88" s="4"/>
      <c r="AC88" s="43"/>
      <c r="AD88" s="114"/>
      <c r="AE88" s="78"/>
    </row>
    <row r="89" spans="1:31" s="21" customFormat="1">
      <c r="A89" s="42"/>
      <c r="B89" s="62"/>
      <c r="C89" s="197"/>
      <c r="D89" s="197"/>
      <c r="E89" s="178"/>
      <c r="F89" s="178"/>
      <c r="G89" s="178"/>
      <c r="H89" s="182"/>
      <c r="I89" s="187"/>
      <c r="J89" s="178"/>
      <c r="K89" s="182"/>
      <c r="L89" s="187"/>
      <c r="M89" s="178"/>
      <c r="N89" s="182"/>
      <c r="O89" s="178"/>
      <c r="P89" s="126"/>
      <c r="Q89" s="178"/>
      <c r="R89" s="178"/>
      <c r="S89" s="178"/>
      <c r="T89" s="178"/>
      <c r="U89" s="182"/>
      <c r="V89" s="182"/>
      <c r="W89" s="182"/>
      <c r="X89" s="182"/>
      <c r="Y89" s="166"/>
      <c r="Z89" s="117"/>
      <c r="AA89" s="4"/>
      <c r="AB89" s="4"/>
      <c r="AC89" s="43"/>
      <c r="AD89" s="114"/>
      <c r="AE89" s="78"/>
    </row>
    <row r="90" spans="1:31" s="21" customFormat="1">
      <c r="A90" s="333" t="s">
        <v>107</v>
      </c>
      <c r="B90" s="84"/>
      <c r="C90" s="193">
        <v>2007</v>
      </c>
      <c r="D90" s="193"/>
      <c r="E90" s="177">
        <v>1400000</v>
      </c>
      <c r="F90" s="177"/>
      <c r="G90" s="177"/>
      <c r="H90" s="136"/>
      <c r="I90" s="137"/>
      <c r="J90" s="135"/>
      <c r="K90" s="136"/>
      <c r="L90" s="137"/>
      <c r="M90" s="135"/>
      <c r="N90" s="136"/>
      <c r="O90" s="138">
        <f t="shared" ref="O90:O98" si="65">IF(AND(E90&gt;0,J90&gt;0),"villa",E90+J90)</f>
        <v>1400000</v>
      </c>
      <c r="P90" s="125"/>
      <c r="Q90" s="178">
        <f t="shared" ref="Q90:Q98" si="66">+IF(G90&gt;0,AC90,AD90)</f>
        <v>0</v>
      </c>
      <c r="R90" s="138" t="str">
        <f t="shared" ref="R90:R98" si="67">IF(M90&gt;0,"VILLA",IF(M90&lt;0,E90-F90+J90-Q90+M90,"0"))</f>
        <v>0</v>
      </c>
      <c r="S90" s="138">
        <f t="shared" ref="S90:S98" si="68">IF(M90&lt;0,0,F90+Q90)</f>
        <v>0</v>
      </c>
      <c r="T90" s="138">
        <f t="shared" ref="T90:T98" si="69">IF(M90&lt;0,0,O90-S90)</f>
        <v>1400000</v>
      </c>
      <c r="U90" s="173"/>
      <c r="V90" s="173">
        <f t="shared" ref="V90:V98" si="70">+IF($M90&lt;0,E90+J90,0)</f>
        <v>0</v>
      </c>
      <c r="W90" s="173">
        <f t="shared" ref="W90:W98" si="71">+IF($M90&lt;0,F90+Q90,0)</f>
        <v>0</v>
      </c>
      <c r="X90" s="173">
        <f t="shared" ref="X90:X98" si="72">+V90-W90</f>
        <v>0</v>
      </c>
      <c r="Y90" s="173"/>
      <c r="Z90" s="110">
        <f t="shared" ref="Z90:Z98" si="73">IF(J90&gt;0,I90,0)</f>
        <v>0</v>
      </c>
      <c r="AA90" s="55">
        <f t="shared" ref="AA90:AA98" si="74">IF(M90&lt;0,L90,0)</f>
        <v>0</v>
      </c>
      <c r="AB90" s="55" t="str">
        <f t="shared" ref="AB90:AB98" si="75">IF(AND(Z90=0,AA90=0),MAN,IF(AND(Z90&gt;0,AA90&gt;0),AA90-Z90,IF(Z90&gt;0,MAN-Z90+1,AA90-1)))</f>
        <v>12</v>
      </c>
      <c r="AC90" s="43">
        <f t="shared" ref="AC90:AC98" si="76">ROUND(INT(MAX(IF((F90+O90*P90*AB90/12)&gt;(O90-G90),(O90-G90)-F90,(O90-G90)*P90*AB90/12),0)+0.5),0)</f>
        <v>0</v>
      </c>
      <c r="AD90" s="114">
        <f t="shared" ref="AD90:AD98" si="77">ROUND(INT(MAX(IF((F90+O90*P90*AB90/12)&gt;(1*O90),1*O90-F90,O90*P90*AB90/12),0)+0.5),0)</f>
        <v>0</v>
      </c>
      <c r="AE90" s="78"/>
    </row>
    <row r="91" spans="1:31" s="21" customFormat="1">
      <c r="A91" s="333" t="s">
        <v>108</v>
      </c>
      <c r="B91" s="84"/>
      <c r="C91" s="193">
        <v>2008</v>
      </c>
      <c r="D91" s="193"/>
      <c r="E91" s="177">
        <v>5600000</v>
      </c>
      <c r="F91" s="177"/>
      <c r="G91" s="177"/>
      <c r="H91" s="136"/>
      <c r="I91" s="137"/>
      <c r="J91" s="135"/>
      <c r="K91" s="136"/>
      <c r="L91" s="137"/>
      <c r="M91" s="135"/>
      <c r="N91" s="136"/>
      <c r="O91" s="138">
        <f t="shared" si="65"/>
        <v>5600000</v>
      </c>
      <c r="P91" s="125"/>
      <c r="Q91" s="178">
        <f t="shared" si="66"/>
        <v>0</v>
      </c>
      <c r="R91" s="138" t="str">
        <f t="shared" si="67"/>
        <v>0</v>
      </c>
      <c r="S91" s="138">
        <f t="shared" si="68"/>
        <v>0</v>
      </c>
      <c r="T91" s="138">
        <f t="shared" si="69"/>
        <v>5600000</v>
      </c>
      <c r="U91" s="173"/>
      <c r="V91" s="173">
        <f t="shared" si="70"/>
        <v>0</v>
      </c>
      <c r="W91" s="173">
        <f t="shared" si="71"/>
        <v>0</v>
      </c>
      <c r="X91" s="173">
        <f t="shared" si="72"/>
        <v>0</v>
      </c>
      <c r="Y91" s="173"/>
      <c r="Z91" s="110">
        <f t="shared" si="73"/>
        <v>0</v>
      </c>
      <c r="AA91" s="55">
        <f t="shared" si="74"/>
        <v>0</v>
      </c>
      <c r="AB91" s="55" t="str">
        <f t="shared" si="75"/>
        <v>12</v>
      </c>
      <c r="AC91" s="43">
        <f t="shared" si="76"/>
        <v>0</v>
      </c>
      <c r="AD91" s="114">
        <f t="shared" si="77"/>
        <v>0</v>
      </c>
      <c r="AE91" s="78"/>
    </row>
    <row r="92" spans="1:31" s="21" customFormat="1" hidden="1" outlineLevel="1">
      <c r="A92" s="198"/>
      <c r="B92" s="84"/>
      <c r="C92" s="193"/>
      <c r="D92" s="193"/>
      <c r="E92" s="177"/>
      <c r="F92" s="177"/>
      <c r="G92" s="177"/>
      <c r="H92" s="136"/>
      <c r="I92" s="137"/>
      <c r="J92" s="135"/>
      <c r="K92" s="136"/>
      <c r="L92" s="137"/>
      <c r="M92" s="135"/>
      <c r="N92" s="136"/>
      <c r="O92" s="138">
        <f t="shared" si="65"/>
        <v>0</v>
      </c>
      <c r="P92" s="125"/>
      <c r="Q92" s="178">
        <f t="shared" si="66"/>
        <v>0</v>
      </c>
      <c r="R92" s="138" t="str">
        <f t="shared" si="67"/>
        <v>0</v>
      </c>
      <c r="S92" s="138">
        <f t="shared" si="68"/>
        <v>0</v>
      </c>
      <c r="T92" s="138">
        <f t="shared" si="69"/>
        <v>0</v>
      </c>
      <c r="U92" s="173"/>
      <c r="V92" s="173">
        <f t="shared" si="70"/>
        <v>0</v>
      </c>
      <c r="W92" s="173">
        <f t="shared" si="71"/>
        <v>0</v>
      </c>
      <c r="X92" s="173">
        <f t="shared" si="72"/>
        <v>0</v>
      </c>
      <c r="Y92" s="173"/>
      <c r="Z92" s="110">
        <f t="shared" si="73"/>
        <v>0</v>
      </c>
      <c r="AA92" s="55">
        <f t="shared" si="74"/>
        <v>0</v>
      </c>
      <c r="AB92" s="55" t="str">
        <f t="shared" si="75"/>
        <v>12</v>
      </c>
      <c r="AC92" s="43">
        <f t="shared" si="76"/>
        <v>0</v>
      </c>
      <c r="AD92" s="114">
        <f t="shared" si="77"/>
        <v>0</v>
      </c>
      <c r="AE92" s="78"/>
    </row>
    <row r="93" spans="1:31" s="21" customFormat="1" hidden="1" outlineLevel="1">
      <c r="A93" s="198"/>
      <c r="B93" s="84"/>
      <c r="C93" s="193"/>
      <c r="D93" s="193"/>
      <c r="E93" s="177"/>
      <c r="F93" s="177"/>
      <c r="G93" s="177"/>
      <c r="H93" s="136"/>
      <c r="I93" s="137"/>
      <c r="J93" s="135"/>
      <c r="K93" s="136"/>
      <c r="L93" s="137"/>
      <c r="M93" s="135"/>
      <c r="N93" s="136"/>
      <c r="O93" s="138">
        <f t="shared" si="65"/>
        <v>0</v>
      </c>
      <c r="P93" s="125"/>
      <c r="Q93" s="178">
        <f t="shared" si="66"/>
        <v>0</v>
      </c>
      <c r="R93" s="138" t="str">
        <f t="shared" si="67"/>
        <v>0</v>
      </c>
      <c r="S93" s="138">
        <f t="shared" si="68"/>
        <v>0</v>
      </c>
      <c r="T93" s="138">
        <f t="shared" si="69"/>
        <v>0</v>
      </c>
      <c r="U93" s="173"/>
      <c r="V93" s="173">
        <f t="shared" si="70"/>
        <v>0</v>
      </c>
      <c r="W93" s="173">
        <f t="shared" si="71"/>
        <v>0</v>
      </c>
      <c r="X93" s="173">
        <f t="shared" si="72"/>
        <v>0</v>
      </c>
      <c r="Y93" s="173"/>
      <c r="Z93" s="110">
        <f t="shared" si="73"/>
        <v>0</v>
      </c>
      <c r="AA93" s="55">
        <f t="shared" si="74"/>
        <v>0</v>
      </c>
      <c r="AB93" s="55" t="str">
        <f t="shared" si="75"/>
        <v>12</v>
      </c>
      <c r="AC93" s="43">
        <f t="shared" si="76"/>
        <v>0</v>
      </c>
      <c r="AD93" s="114">
        <f t="shared" si="77"/>
        <v>0</v>
      </c>
      <c r="AE93" s="78"/>
    </row>
    <row r="94" spans="1:31" s="21" customFormat="1" hidden="1" outlineLevel="1">
      <c r="A94" s="198"/>
      <c r="B94" s="84"/>
      <c r="C94" s="193"/>
      <c r="D94" s="193"/>
      <c r="E94" s="177"/>
      <c r="F94" s="177"/>
      <c r="G94" s="177"/>
      <c r="H94" s="136"/>
      <c r="I94" s="137"/>
      <c r="J94" s="135"/>
      <c r="K94" s="136"/>
      <c r="L94" s="137"/>
      <c r="M94" s="135"/>
      <c r="N94" s="136"/>
      <c r="O94" s="138">
        <f t="shared" si="65"/>
        <v>0</v>
      </c>
      <c r="P94" s="125"/>
      <c r="Q94" s="178">
        <f t="shared" si="66"/>
        <v>0</v>
      </c>
      <c r="R94" s="138" t="str">
        <f t="shared" si="67"/>
        <v>0</v>
      </c>
      <c r="S94" s="138">
        <f t="shared" si="68"/>
        <v>0</v>
      </c>
      <c r="T94" s="138">
        <f t="shared" si="69"/>
        <v>0</v>
      </c>
      <c r="U94" s="173"/>
      <c r="V94" s="173">
        <f t="shared" si="70"/>
        <v>0</v>
      </c>
      <c r="W94" s="173">
        <f t="shared" si="71"/>
        <v>0</v>
      </c>
      <c r="X94" s="173">
        <f t="shared" si="72"/>
        <v>0</v>
      </c>
      <c r="Y94" s="173"/>
      <c r="Z94" s="110">
        <f t="shared" si="73"/>
        <v>0</v>
      </c>
      <c r="AA94" s="55">
        <f t="shared" si="74"/>
        <v>0</v>
      </c>
      <c r="AB94" s="55" t="str">
        <f t="shared" si="75"/>
        <v>12</v>
      </c>
      <c r="AC94" s="43">
        <f t="shared" si="76"/>
        <v>0</v>
      </c>
      <c r="AD94" s="114">
        <f t="shared" si="77"/>
        <v>0</v>
      </c>
      <c r="AE94" s="78"/>
    </row>
    <row r="95" spans="1:31" s="21" customFormat="1" hidden="1" outlineLevel="1">
      <c r="A95" s="198"/>
      <c r="B95" s="84"/>
      <c r="C95" s="193"/>
      <c r="D95" s="193"/>
      <c r="E95" s="177"/>
      <c r="F95" s="177"/>
      <c r="G95" s="177"/>
      <c r="H95" s="136"/>
      <c r="I95" s="137"/>
      <c r="J95" s="135"/>
      <c r="K95" s="136"/>
      <c r="L95" s="137"/>
      <c r="M95" s="135"/>
      <c r="N95" s="136"/>
      <c r="O95" s="138">
        <f t="shared" si="65"/>
        <v>0</v>
      </c>
      <c r="P95" s="125"/>
      <c r="Q95" s="178">
        <f t="shared" si="66"/>
        <v>0</v>
      </c>
      <c r="R95" s="138" t="str">
        <f t="shared" si="67"/>
        <v>0</v>
      </c>
      <c r="S95" s="138">
        <f t="shared" si="68"/>
        <v>0</v>
      </c>
      <c r="T95" s="138">
        <f t="shared" si="69"/>
        <v>0</v>
      </c>
      <c r="U95" s="173"/>
      <c r="V95" s="173">
        <f t="shared" si="70"/>
        <v>0</v>
      </c>
      <c r="W95" s="173">
        <f t="shared" si="71"/>
        <v>0</v>
      </c>
      <c r="X95" s="173">
        <f t="shared" si="72"/>
        <v>0</v>
      </c>
      <c r="Y95" s="173"/>
      <c r="Z95" s="110">
        <f t="shared" si="73"/>
        <v>0</v>
      </c>
      <c r="AA95" s="55">
        <f t="shared" si="74"/>
        <v>0</v>
      </c>
      <c r="AB95" s="55" t="str">
        <f t="shared" si="75"/>
        <v>12</v>
      </c>
      <c r="AC95" s="43">
        <f t="shared" si="76"/>
        <v>0</v>
      </c>
      <c r="AD95" s="114">
        <f t="shared" si="77"/>
        <v>0</v>
      </c>
      <c r="AE95" s="78"/>
    </row>
    <row r="96" spans="1:31" s="21" customFormat="1" hidden="1" outlineLevel="1">
      <c r="A96" s="198"/>
      <c r="B96" s="84"/>
      <c r="C96" s="193"/>
      <c r="D96" s="193"/>
      <c r="E96" s="177"/>
      <c r="F96" s="177"/>
      <c r="G96" s="177"/>
      <c r="H96" s="136"/>
      <c r="I96" s="137"/>
      <c r="J96" s="135"/>
      <c r="K96" s="136"/>
      <c r="L96" s="137"/>
      <c r="M96" s="135"/>
      <c r="N96" s="136"/>
      <c r="O96" s="138">
        <f t="shared" si="65"/>
        <v>0</v>
      </c>
      <c r="P96" s="125"/>
      <c r="Q96" s="178">
        <f t="shared" si="66"/>
        <v>0</v>
      </c>
      <c r="R96" s="138" t="str">
        <f t="shared" si="67"/>
        <v>0</v>
      </c>
      <c r="S96" s="138">
        <f t="shared" si="68"/>
        <v>0</v>
      </c>
      <c r="T96" s="138">
        <f t="shared" si="69"/>
        <v>0</v>
      </c>
      <c r="U96" s="173"/>
      <c r="V96" s="173">
        <f t="shared" si="70"/>
        <v>0</v>
      </c>
      <c r="W96" s="173">
        <f t="shared" si="71"/>
        <v>0</v>
      </c>
      <c r="X96" s="173">
        <f t="shared" si="72"/>
        <v>0</v>
      </c>
      <c r="Y96" s="173"/>
      <c r="Z96" s="110">
        <f t="shared" si="73"/>
        <v>0</v>
      </c>
      <c r="AA96" s="55">
        <f t="shared" si="74"/>
        <v>0</v>
      </c>
      <c r="AB96" s="55" t="str">
        <f t="shared" si="75"/>
        <v>12</v>
      </c>
      <c r="AC96" s="43">
        <f t="shared" si="76"/>
        <v>0</v>
      </c>
      <c r="AD96" s="114">
        <f t="shared" si="77"/>
        <v>0</v>
      </c>
      <c r="AE96" s="78"/>
    </row>
    <row r="97" spans="1:31" s="21" customFormat="1" hidden="1" outlineLevel="1">
      <c r="A97" s="198"/>
      <c r="B97" s="84"/>
      <c r="C97" s="193"/>
      <c r="D97" s="193"/>
      <c r="E97" s="177"/>
      <c r="F97" s="177"/>
      <c r="G97" s="177"/>
      <c r="H97" s="136"/>
      <c r="I97" s="137"/>
      <c r="J97" s="135"/>
      <c r="K97" s="136"/>
      <c r="L97" s="137"/>
      <c r="M97" s="135"/>
      <c r="N97" s="136"/>
      <c r="O97" s="138">
        <f t="shared" si="65"/>
        <v>0</v>
      </c>
      <c r="P97" s="125"/>
      <c r="Q97" s="178">
        <f t="shared" si="66"/>
        <v>0</v>
      </c>
      <c r="R97" s="138" t="str">
        <f t="shared" si="67"/>
        <v>0</v>
      </c>
      <c r="S97" s="138">
        <f t="shared" si="68"/>
        <v>0</v>
      </c>
      <c r="T97" s="138">
        <f t="shared" si="69"/>
        <v>0</v>
      </c>
      <c r="U97" s="173"/>
      <c r="V97" s="173">
        <f t="shared" si="70"/>
        <v>0</v>
      </c>
      <c r="W97" s="173">
        <f t="shared" si="71"/>
        <v>0</v>
      </c>
      <c r="X97" s="173">
        <f t="shared" si="72"/>
        <v>0</v>
      </c>
      <c r="Y97" s="173"/>
      <c r="Z97" s="110">
        <f t="shared" si="73"/>
        <v>0</v>
      </c>
      <c r="AA97" s="55">
        <f t="shared" si="74"/>
        <v>0</v>
      </c>
      <c r="AB97" s="55" t="str">
        <f t="shared" si="75"/>
        <v>12</v>
      </c>
      <c r="AC97" s="43">
        <f t="shared" si="76"/>
        <v>0</v>
      </c>
      <c r="AD97" s="114">
        <f t="shared" si="77"/>
        <v>0</v>
      </c>
      <c r="AE97" s="78"/>
    </row>
    <row r="98" spans="1:31" s="21" customFormat="1" collapsed="1">
      <c r="A98" s="198"/>
      <c r="B98" s="84"/>
      <c r="C98" s="193"/>
      <c r="D98" s="193"/>
      <c r="E98" s="177"/>
      <c r="F98" s="177"/>
      <c r="G98" s="177"/>
      <c r="H98" s="136"/>
      <c r="I98" s="137"/>
      <c r="J98" s="135"/>
      <c r="K98" s="136"/>
      <c r="L98" s="137"/>
      <c r="M98" s="135"/>
      <c r="N98" s="136"/>
      <c r="O98" s="138">
        <f t="shared" si="65"/>
        <v>0</v>
      </c>
      <c r="P98" s="125"/>
      <c r="Q98" s="178">
        <f t="shared" si="66"/>
        <v>0</v>
      </c>
      <c r="R98" s="138" t="str">
        <f t="shared" si="67"/>
        <v>0</v>
      </c>
      <c r="S98" s="138">
        <f t="shared" si="68"/>
        <v>0</v>
      </c>
      <c r="T98" s="138">
        <f t="shared" si="69"/>
        <v>0</v>
      </c>
      <c r="U98" s="173"/>
      <c r="V98" s="173">
        <f t="shared" si="70"/>
        <v>0</v>
      </c>
      <c r="W98" s="173">
        <f t="shared" si="71"/>
        <v>0</v>
      </c>
      <c r="X98" s="173">
        <f t="shared" si="72"/>
        <v>0</v>
      </c>
      <c r="Y98" s="173"/>
      <c r="Z98" s="110">
        <f t="shared" si="73"/>
        <v>0</v>
      </c>
      <c r="AA98" s="55">
        <f t="shared" si="74"/>
        <v>0</v>
      </c>
      <c r="AB98" s="55" t="str">
        <f t="shared" si="75"/>
        <v>12</v>
      </c>
      <c r="AC98" s="43">
        <f t="shared" si="76"/>
        <v>0</v>
      </c>
      <c r="AD98" s="114">
        <f t="shared" si="77"/>
        <v>0</v>
      </c>
      <c r="AE98" s="78"/>
    </row>
    <row r="99" spans="1:31" s="21" customFormat="1" ht="6.75" customHeight="1">
      <c r="A99" s="57"/>
      <c r="B99" s="63"/>
      <c r="C99" s="63"/>
      <c r="D99" s="63"/>
      <c r="E99" s="188"/>
      <c r="F99" s="188"/>
      <c r="G99" s="168"/>
      <c r="H99" s="169"/>
      <c r="I99" s="167"/>
      <c r="J99" s="170"/>
      <c r="K99" s="169"/>
      <c r="L99" s="167"/>
      <c r="M99" s="170"/>
      <c r="N99" s="169"/>
      <c r="O99" s="138"/>
      <c r="P99" s="126"/>
      <c r="Q99" s="138"/>
      <c r="R99" s="138"/>
      <c r="S99" s="138"/>
      <c r="T99" s="138"/>
      <c r="U99" s="173"/>
      <c r="V99" s="173"/>
      <c r="W99" s="173"/>
      <c r="X99" s="173"/>
      <c r="Y99" s="173"/>
      <c r="Z99" s="110"/>
      <c r="AA99" s="55"/>
      <c r="AB99" s="55"/>
      <c r="AC99" s="43"/>
      <c r="AD99" s="114"/>
      <c r="AE99" s="78"/>
    </row>
    <row r="100" spans="1:31" s="21" customFormat="1" ht="11.25" customHeight="1" thickBot="1">
      <c r="A100" s="143" t="s">
        <v>22</v>
      </c>
      <c r="B100" s="63"/>
      <c r="C100" s="63"/>
      <c r="D100" s="63"/>
      <c r="E100" s="165">
        <f>SUM(E90:E99)</f>
        <v>7000000</v>
      </c>
      <c r="F100" s="165">
        <f>SUM(F90:F99)</f>
        <v>0</v>
      </c>
      <c r="G100" s="165">
        <f>SUM(G90:G99)</f>
        <v>0</v>
      </c>
      <c r="H100" s="169"/>
      <c r="I100" s="167"/>
      <c r="J100" s="165">
        <f>SUM(J90:J99)</f>
        <v>0</v>
      </c>
      <c r="K100" s="154"/>
      <c r="L100" s="167"/>
      <c r="M100" s="165">
        <f>SUM(M90:M99)</f>
        <v>0</v>
      </c>
      <c r="N100" s="154"/>
      <c r="O100" s="165">
        <f>SUM(O90:O99)</f>
        <v>7000000</v>
      </c>
      <c r="P100" s="126"/>
      <c r="Q100" s="165">
        <f>SUM(Q90:Q99)</f>
        <v>0</v>
      </c>
      <c r="R100" s="165">
        <f>SUM(R90:R99)</f>
        <v>0</v>
      </c>
      <c r="S100" s="165">
        <f>SUM(S90:S99)</f>
        <v>0</v>
      </c>
      <c r="T100" s="165">
        <f>SUM(T90:T99)</f>
        <v>7000000</v>
      </c>
      <c r="U100" s="173"/>
      <c r="V100" s="165">
        <f>SUM(V90:V99)</f>
        <v>0</v>
      </c>
      <c r="W100" s="165">
        <f>SUM(W90:W99)</f>
        <v>0</v>
      </c>
      <c r="X100" s="165">
        <f>SUM(X90:X99)</f>
        <v>0</v>
      </c>
      <c r="Y100" s="173"/>
      <c r="Z100" s="118"/>
      <c r="AA100" s="119"/>
      <c r="AB100" s="119"/>
      <c r="AC100" s="120"/>
      <c r="AD100" s="121"/>
      <c r="AE100" s="78"/>
    </row>
    <row r="101" spans="1:31" s="21" customFormat="1" ht="15.75" customHeight="1">
      <c r="A101" s="57"/>
      <c r="B101" s="63"/>
      <c r="C101" s="63"/>
      <c r="D101" s="63"/>
      <c r="E101" s="188"/>
      <c r="F101" s="188"/>
      <c r="G101" s="168"/>
      <c r="H101" s="169"/>
      <c r="I101" s="167"/>
      <c r="J101" s="170"/>
      <c r="K101" s="169"/>
      <c r="L101" s="167"/>
      <c r="M101" s="170"/>
      <c r="N101" s="169"/>
      <c r="O101" s="138"/>
      <c r="P101" s="126"/>
      <c r="Q101" s="138"/>
      <c r="R101" s="138"/>
      <c r="S101" s="138"/>
      <c r="T101" s="138"/>
      <c r="U101" s="173"/>
      <c r="V101" s="173"/>
      <c r="W101" s="173"/>
      <c r="X101" s="173"/>
      <c r="Y101" s="173"/>
      <c r="Z101" s="55"/>
      <c r="AA101" s="55"/>
      <c r="AB101" s="55"/>
      <c r="AC101" s="43"/>
      <c r="AD101" s="43"/>
      <c r="AE101" s="78"/>
    </row>
    <row r="102" spans="1:31" s="21" customFormat="1" ht="15.75" customHeight="1">
      <c r="A102" s="57"/>
      <c r="B102" s="63"/>
      <c r="C102" s="63"/>
      <c r="D102" s="63"/>
      <c r="E102" s="188"/>
      <c r="F102" s="188"/>
      <c r="G102" s="168"/>
      <c r="H102" s="169"/>
      <c r="I102" s="167"/>
      <c r="J102" s="170"/>
      <c r="K102" s="169"/>
      <c r="L102" s="167"/>
      <c r="M102" s="170"/>
      <c r="N102" s="169"/>
      <c r="O102" s="138"/>
      <c r="P102" s="126"/>
      <c r="Q102" s="138"/>
      <c r="R102" s="138"/>
      <c r="S102" s="138"/>
      <c r="T102" s="138"/>
      <c r="U102" s="173"/>
      <c r="V102" s="173"/>
      <c r="W102" s="173"/>
      <c r="X102" s="173"/>
      <c r="Y102" s="173"/>
      <c r="Z102" s="55"/>
      <c r="AA102" s="55"/>
      <c r="AB102" s="55"/>
      <c r="AC102" s="43"/>
      <c r="AD102" s="43"/>
      <c r="AE102" s="78"/>
    </row>
    <row r="103" spans="1:31" s="21" customFormat="1" ht="13.5" thickBot="1">
      <c r="A103" s="143" t="s">
        <v>25</v>
      </c>
      <c r="B103" s="91"/>
      <c r="C103" s="197"/>
      <c r="D103" s="197"/>
      <c r="E103" s="171">
        <f>E36+E50+E62+E76+E86+E21+E100</f>
        <v>1586300000</v>
      </c>
      <c r="F103" s="171">
        <f>F36+F50+F62+F76+F86+F21+F100</f>
        <v>303660000</v>
      </c>
      <c r="G103" s="171">
        <f>G36+G50+G62+G76+G86+G21+G100</f>
        <v>144000000</v>
      </c>
      <c r="H103" s="172"/>
      <c r="I103" s="172"/>
      <c r="J103" s="171">
        <f>J36+J50+J62+J76+J86+J21+J100</f>
        <v>0</v>
      </c>
      <c r="K103" s="172"/>
      <c r="L103" s="172"/>
      <c r="M103" s="171">
        <f>M36+M50+M62+M76+M86+M21+M100</f>
        <v>0</v>
      </c>
      <c r="N103" s="172"/>
      <c r="O103" s="171">
        <f>O36+O50+O62+O76+O86+O21+O100</f>
        <v>1586300000</v>
      </c>
      <c r="P103" s="129"/>
      <c r="Q103" s="171">
        <f>Q36+Q50+Q62+Q76+Q86+Q21+Q100</f>
        <v>71170000</v>
      </c>
      <c r="R103" s="171">
        <f>R36+R50+R62+R76+R86+R21+R100</f>
        <v>0</v>
      </c>
      <c r="S103" s="171">
        <f>S36+S50+S62+S76+S86+S21+S100</f>
        <v>374830000</v>
      </c>
      <c r="T103" s="171">
        <f>T36+T50+T62+T76+T86+T21+T100</f>
        <v>1211470000</v>
      </c>
      <c r="U103" s="182"/>
      <c r="V103" s="171">
        <f>V36+V50+V62+V76+V86+V21+V100</f>
        <v>0</v>
      </c>
      <c r="W103" s="171">
        <f>W36+W50+W62+W76+W86+W21+W100</f>
        <v>0</v>
      </c>
      <c r="X103" s="171">
        <f>X36+X50+X62+X76+X86+X21+X100</f>
        <v>0</v>
      </c>
      <c r="Y103" s="166"/>
      <c r="Z103" s="4"/>
      <c r="AA103" s="4"/>
      <c r="AB103" s="4"/>
      <c r="AC103" s="78"/>
      <c r="AD103" s="78"/>
      <c r="AE103" s="78"/>
    </row>
    <row r="104" spans="1:31" s="21" customFormat="1" ht="12.75" thickTop="1">
      <c r="B104" s="91"/>
      <c r="C104" s="197"/>
      <c r="D104" s="197"/>
      <c r="E104" s="178"/>
      <c r="F104" s="178"/>
      <c r="G104" s="178"/>
      <c r="H104" s="182"/>
      <c r="I104" s="187"/>
      <c r="J104" s="178"/>
      <c r="K104" s="182"/>
      <c r="L104" s="187"/>
      <c r="M104" s="178"/>
      <c r="N104" s="182"/>
      <c r="O104" s="178"/>
      <c r="P104" s="126"/>
      <c r="Q104" s="178"/>
      <c r="R104" s="178"/>
      <c r="S104" s="178"/>
      <c r="T104" s="178"/>
      <c r="U104" s="182"/>
      <c r="V104" s="182"/>
      <c r="W104" s="182"/>
      <c r="X104" s="182"/>
      <c r="Y104" s="166"/>
      <c r="Z104" s="4"/>
      <c r="AA104" s="4"/>
      <c r="AB104" s="4"/>
      <c r="AC104" s="78"/>
      <c r="AD104" s="78"/>
      <c r="AE104" s="78"/>
    </row>
    <row r="105" spans="1:31" s="21" customFormat="1">
      <c r="B105" s="91"/>
      <c r="C105" s="197"/>
      <c r="D105" s="197"/>
      <c r="E105" s="178"/>
      <c r="F105" s="178"/>
      <c r="G105" s="178"/>
      <c r="H105" s="182"/>
      <c r="I105" s="187"/>
      <c r="J105" s="178"/>
      <c r="K105" s="182"/>
      <c r="L105" s="187"/>
      <c r="M105" s="178"/>
      <c r="N105" s="182"/>
      <c r="O105" s="178"/>
      <c r="P105" s="126"/>
      <c r="Q105" s="178"/>
      <c r="R105" s="178"/>
      <c r="S105" s="178"/>
      <c r="T105" s="178"/>
      <c r="U105" s="182"/>
      <c r="V105" s="182"/>
      <c r="W105" s="182"/>
      <c r="X105" s="182"/>
      <c r="Y105" s="166"/>
      <c r="Z105" s="4"/>
      <c r="AA105" s="4"/>
      <c r="AB105" s="4"/>
      <c r="AC105" s="78"/>
      <c r="AD105" s="78"/>
      <c r="AE105" s="78"/>
    </row>
    <row r="106" spans="1:31" s="21" customFormat="1">
      <c r="B106" s="91"/>
      <c r="C106" s="197"/>
      <c r="D106" s="197"/>
      <c r="E106" s="178"/>
      <c r="F106" s="178"/>
      <c r="G106" s="178"/>
      <c r="H106" s="182"/>
      <c r="I106" s="187"/>
      <c r="J106" s="178"/>
      <c r="K106" s="182"/>
      <c r="L106" s="187"/>
      <c r="M106" s="178"/>
      <c r="N106" s="182"/>
      <c r="O106" s="178"/>
      <c r="P106" s="41"/>
      <c r="Q106" s="178"/>
      <c r="R106" s="178"/>
      <c r="S106" s="178"/>
      <c r="T106" s="178"/>
      <c r="U106" s="182"/>
      <c r="V106" s="182"/>
      <c r="W106" s="182"/>
      <c r="X106" s="182"/>
      <c r="Y106" s="166"/>
      <c r="Z106" s="4"/>
      <c r="AA106" s="4"/>
      <c r="AB106" s="4"/>
      <c r="AC106" s="78"/>
      <c r="AD106" s="78"/>
      <c r="AE106" s="78"/>
    </row>
    <row r="107" spans="1:31" s="21" customFormat="1">
      <c r="B107" s="91"/>
      <c r="C107" s="197"/>
      <c r="D107" s="197"/>
      <c r="E107" s="178"/>
      <c r="F107" s="178"/>
      <c r="G107" s="178"/>
      <c r="H107" s="182"/>
      <c r="I107" s="187"/>
      <c r="J107" s="178"/>
      <c r="K107" s="182"/>
      <c r="L107" s="187"/>
      <c r="M107" s="178"/>
      <c r="N107" s="182"/>
      <c r="O107" s="178"/>
      <c r="P107" s="41"/>
      <c r="Q107" s="178"/>
      <c r="R107" s="178"/>
      <c r="S107" s="178"/>
      <c r="T107" s="178"/>
      <c r="U107" s="182"/>
      <c r="V107" s="182"/>
      <c r="W107" s="182"/>
      <c r="X107" s="182"/>
      <c r="Y107" s="166"/>
      <c r="Z107" s="4"/>
      <c r="AA107" s="4"/>
      <c r="AB107" s="4"/>
      <c r="AC107" s="78"/>
      <c r="AD107" s="78"/>
      <c r="AE107" s="78"/>
    </row>
    <row r="108" spans="1:31" s="21" customFormat="1">
      <c r="B108" s="91"/>
      <c r="C108" s="197"/>
      <c r="D108" s="197"/>
      <c r="E108" s="178"/>
      <c r="F108" s="178"/>
      <c r="G108" s="178"/>
      <c r="H108" s="182"/>
      <c r="I108" s="187"/>
      <c r="J108" s="178"/>
      <c r="K108" s="182"/>
      <c r="L108" s="187"/>
      <c r="M108" s="178"/>
      <c r="N108" s="182"/>
      <c r="O108" s="178"/>
      <c r="P108" s="41"/>
      <c r="Q108" s="178"/>
      <c r="R108" s="178"/>
      <c r="S108" s="178"/>
      <c r="T108" s="178"/>
      <c r="U108" s="182"/>
      <c r="V108" s="182"/>
      <c r="W108" s="182"/>
      <c r="X108" s="182"/>
      <c r="Y108" s="166"/>
      <c r="Z108" s="4"/>
      <c r="AA108" s="4"/>
      <c r="AB108" s="4"/>
      <c r="AC108" s="78"/>
      <c r="AD108" s="78"/>
      <c r="AE108" s="78"/>
    </row>
    <row r="109" spans="1:31" s="21" customFormat="1">
      <c r="B109" s="91"/>
      <c r="C109" s="197"/>
      <c r="D109" s="197"/>
      <c r="E109" s="178"/>
      <c r="F109" s="178"/>
      <c r="G109" s="178"/>
      <c r="H109" s="182"/>
      <c r="I109" s="187"/>
      <c r="J109" s="178"/>
      <c r="K109" s="182"/>
      <c r="L109" s="187"/>
      <c r="M109" s="178"/>
      <c r="N109" s="182"/>
      <c r="O109" s="178"/>
      <c r="P109" s="41"/>
      <c r="Q109" s="178"/>
      <c r="R109" s="178"/>
      <c r="S109" s="178"/>
      <c r="T109" s="178"/>
      <c r="U109" s="182"/>
      <c r="V109" s="182"/>
      <c r="W109" s="182"/>
      <c r="X109" s="182"/>
      <c r="Y109" s="166"/>
      <c r="Z109" s="4"/>
      <c r="AA109" s="4"/>
      <c r="AB109" s="4"/>
      <c r="AC109" s="78"/>
      <c r="AD109" s="78"/>
      <c r="AE109" s="78"/>
    </row>
    <row r="110" spans="1:31" s="21" customFormat="1">
      <c r="B110" s="91"/>
      <c r="C110" s="197"/>
      <c r="D110" s="197"/>
      <c r="E110" s="178"/>
      <c r="F110" s="178"/>
      <c r="G110" s="178"/>
      <c r="H110" s="182"/>
      <c r="I110" s="187"/>
      <c r="J110" s="178"/>
      <c r="K110" s="182"/>
      <c r="L110" s="187"/>
      <c r="M110" s="178"/>
      <c r="N110" s="182"/>
      <c r="O110" s="178"/>
      <c r="P110" s="41"/>
      <c r="Q110" s="178"/>
      <c r="R110" s="178"/>
      <c r="S110" s="178"/>
      <c r="T110" s="178"/>
      <c r="U110" s="182"/>
      <c r="V110" s="182"/>
      <c r="W110" s="182"/>
      <c r="X110" s="182"/>
      <c r="Y110" s="166"/>
      <c r="Z110" s="4"/>
      <c r="AA110" s="4"/>
      <c r="AB110" s="4"/>
      <c r="AC110" s="78"/>
      <c r="AD110" s="78"/>
      <c r="AE110" s="78"/>
    </row>
    <row r="111" spans="1:31" s="21" customFormat="1">
      <c r="B111" s="91"/>
      <c r="C111" s="197"/>
      <c r="D111" s="197"/>
      <c r="E111" s="178"/>
      <c r="F111" s="178"/>
      <c r="G111" s="178"/>
      <c r="H111" s="182"/>
      <c r="I111" s="187"/>
      <c r="J111" s="178"/>
      <c r="K111" s="182"/>
      <c r="L111" s="187"/>
      <c r="M111" s="178"/>
      <c r="N111" s="182"/>
      <c r="O111" s="178"/>
      <c r="P111" s="41"/>
      <c r="Q111" s="178"/>
      <c r="R111" s="178"/>
      <c r="S111" s="178"/>
      <c r="T111" s="178"/>
      <c r="U111" s="182"/>
      <c r="V111" s="182"/>
      <c r="W111" s="182"/>
      <c r="X111" s="182"/>
      <c r="Y111" s="166"/>
      <c r="Z111" s="4"/>
      <c r="AA111" s="4"/>
      <c r="AB111" s="4"/>
      <c r="AC111" s="78"/>
      <c r="AD111" s="78"/>
      <c r="AE111" s="78"/>
    </row>
    <row r="112" spans="1:31" s="21" customFormat="1">
      <c r="B112" s="91"/>
      <c r="C112" s="197"/>
      <c r="D112" s="197"/>
      <c r="E112" s="178"/>
      <c r="F112" s="178"/>
      <c r="G112" s="178"/>
      <c r="H112" s="182"/>
      <c r="I112" s="187"/>
      <c r="J112" s="178"/>
      <c r="K112" s="182"/>
      <c r="L112" s="187"/>
      <c r="M112" s="178"/>
      <c r="N112" s="182"/>
      <c r="O112" s="178"/>
      <c r="P112" s="41"/>
      <c r="Q112" s="178"/>
      <c r="R112" s="178"/>
      <c r="S112" s="178"/>
      <c r="T112" s="178"/>
      <c r="U112" s="182"/>
      <c r="V112" s="182"/>
      <c r="W112" s="182"/>
      <c r="X112" s="182"/>
      <c r="Y112" s="166"/>
      <c r="Z112" s="4"/>
      <c r="AA112" s="4"/>
      <c r="AB112" s="4"/>
      <c r="AC112" s="78"/>
      <c r="AD112" s="78"/>
      <c r="AE112" s="78"/>
    </row>
    <row r="113" spans="2:31" s="21" customFormat="1" ht="12.75">
      <c r="B113" s="91"/>
      <c r="C113" s="197"/>
      <c r="D113" s="197"/>
      <c r="E113" s="178"/>
      <c r="F113" s="178"/>
      <c r="G113" s="178"/>
      <c r="H113" s="182"/>
      <c r="I113" s="187"/>
      <c r="J113" s="178"/>
      <c r="K113" s="182"/>
      <c r="L113" s="187"/>
      <c r="M113" s="178"/>
      <c r="N113" s="182"/>
      <c r="O113" s="189"/>
      <c r="P113" s="190"/>
      <c r="Q113" s="189"/>
      <c r="R113" s="189"/>
      <c r="S113" s="189"/>
      <c r="T113" s="189"/>
      <c r="U113" s="182"/>
      <c r="V113" s="182"/>
      <c r="W113" s="182"/>
      <c r="X113" s="182"/>
      <c r="Y113" s="166"/>
      <c r="Z113" s="4"/>
      <c r="AA113" s="4"/>
      <c r="AB113" s="4"/>
      <c r="AC113" s="78"/>
      <c r="AD113" s="78"/>
      <c r="AE113" s="78"/>
    </row>
    <row r="114" spans="2:31" s="21" customFormat="1" ht="12.75">
      <c r="B114" s="91"/>
      <c r="C114" s="197"/>
      <c r="D114" s="197"/>
      <c r="E114" s="178"/>
      <c r="F114" s="178"/>
      <c r="G114" s="178"/>
      <c r="H114" s="182"/>
      <c r="I114" s="187"/>
      <c r="J114" s="178"/>
      <c r="K114" s="182"/>
      <c r="L114" s="187"/>
      <c r="M114" s="178"/>
      <c r="N114" s="182"/>
      <c r="O114" s="189"/>
      <c r="P114" s="190"/>
      <c r="Q114" s="189"/>
      <c r="R114" s="189"/>
      <c r="S114" s="189"/>
      <c r="T114" s="189"/>
      <c r="U114" s="182"/>
      <c r="V114" s="182"/>
      <c r="W114" s="182"/>
      <c r="X114" s="182"/>
      <c r="Y114" s="166"/>
      <c r="Z114" s="4"/>
      <c r="AA114" s="4"/>
      <c r="AB114" s="4"/>
      <c r="AC114" s="78"/>
      <c r="AD114" s="78"/>
      <c r="AE114" s="78"/>
    </row>
    <row r="115" spans="2:31" s="21" customFormat="1" ht="12.75">
      <c r="B115" s="91"/>
      <c r="C115" s="197"/>
      <c r="D115" s="197"/>
      <c r="E115" s="178"/>
      <c r="F115" s="178"/>
      <c r="G115" s="178"/>
      <c r="H115" s="182"/>
      <c r="I115" s="187"/>
      <c r="J115" s="178"/>
      <c r="K115" s="182"/>
      <c r="L115" s="187"/>
      <c r="M115" s="178"/>
      <c r="N115" s="182"/>
      <c r="O115" s="189"/>
      <c r="P115" s="190"/>
      <c r="Q115" s="189"/>
      <c r="R115" s="189"/>
      <c r="S115" s="189"/>
      <c r="T115" s="189"/>
      <c r="U115" s="182"/>
      <c r="V115" s="182"/>
      <c r="W115" s="182"/>
      <c r="X115" s="182"/>
      <c r="Y115" s="166"/>
      <c r="Z115" s="4"/>
      <c r="AA115" s="4"/>
      <c r="AB115" s="4"/>
      <c r="AC115" s="78"/>
      <c r="AD115" s="78"/>
      <c r="AE115" s="78"/>
    </row>
    <row r="116" spans="2:31">
      <c r="C116" s="196"/>
      <c r="D116" s="196"/>
      <c r="E116" s="184"/>
      <c r="F116" s="184"/>
      <c r="G116" s="184"/>
      <c r="H116" s="185"/>
      <c r="I116" s="183"/>
      <c r="J116" s="184"/>
      <c r="K116" s="185"/>
      <c r="L116" s="183"/>
      <c r="M116" s="184"/>
      <c r="N116" s="185"/>
      <c r="O116" s="184"/>
      <c r="P116" s="186"/>
      <c r="Q116" s="184"/>
      <c r="R116" s="184"/>
      <c r="S116" s="184"/>
      <c r="T116" s="184"/>
      <c r="U116" s="185"/>
      <c r="V116" s="185"/>
      <c r="W116" s="185"/>
      <c r="X116" s="185"/>
      <c r="Y116" s="164"/>
    </row>
    <row r="117" spans="2:31">
      <c r="C117" s="196"/>
      <c r="D117" s="196"/>
      <c r="E117" s="184"/>
      <c r="F117" s="184"/>
      <c r="G117" s="184"/>
      <c r="H117" s="185"/>
      <c r="I117" s="183"/>
      <c r="J117" s="184"/>
      <c r="K117" s="185"/>
      <c r="L117" s="183"/>
      <c r="M117" s="184"/>
      <c r="N117" s="185"/>
      <c r="O117" s="184"/>
      <c r="P117" s="186"/>
      <c r="Q117" s="184"/>
      <c r="R117" s="184"/>
      <c r="S117" s="184"/>
      <c r="T117" s="184"/>
      <c r="U117" s="185"/>
      <c r="V117" s="185"/>
      <c r="W117" s="185"/>
      <c r="X117" s="185"/>
      <c r="Y117" s="164"/>
    </row>
    <row r="118" spans="2:31">
      <c r="C118" s="196"/>
      <c r="D118" s="196"/>
      <c r="E118" s="184"/>
      <c r="F118" s="184"/>
      <c r="G118" s="184"/>
      <c r="H118" s="185"/>
      <c r="I118" s="183"/>
      <c r="J118" s="184"/>
      <c r="K118" s="185"/>
      <c r="L118" s="183"/>
      <c r="M118" s="184"/>
      <c r="N118" s="185"/>
      <c r="O118" s="184"/>
      <c r="P118" s="186"/>
      <c r="Q118" s="184"/>
      <c r="R118" s="184"/>
      <c r="S118" s="184"/>
      <c r="T118" s="184"/>
      <c r="U118" s="185"/>
      <c r="V118" s="185"/>
      <c r="W118" s="185"/>
      <c r="X118" s="185"/>
      <c r="Y118" s="164"/>
    </row>
    <row r="119" spans="2:31">
      <c r="C119" s="196"/>
      <c r="D119" s="196"/>
      <c r="E119" s="184"/>
      <c r="F119" s="184"/>
      <c r="G119" s="184"/>
      <c r="H119" s="185"/>
      <c r="I119" s="183"/>
      <c r="J119" s="184"/>
      <c r="K119" s="185"/>
      <c r="L119" s="183"/>
      <c r="M119" s="184"/>
      <c r="N119" s="185"/>
      <c r="O119" s="184"/>
      <c r="P119" s="186"/>
      <c r="Q119" s="184"/>
      <c r="R119" s="184"/>
      <c r="S119" s="184"/>
      <c r="T119" s="184"/>
      <c r="U119" s="185"/>
      <c r="V119" s="185"/>
      <c r="W119" s="185"/>
      <c r="X119" s="185"/>
      <c r="Y119" s="164"/>
    </row>
    <row r="120" spans="2:31">
      <c r="C120" s="196"/>
      <c r="D120" s="196"/>
      <c r="E120" s="184"/>
      <c r="F120" s="184"/>
      <c r="G120" s="184"/>
      <c r="H120" s="185"/>
      <c r="I120" s="183"/>
      <c r="J120" s="184"/>
      <c r="K120" s="185"/>
      <c r="L120" s="183"/>
      <c r="M120" s="184"/>
      <c r="N120" s="185"/>
      <c r="O120" s="184"/>
      <c r="P120" s="186"/>
      <c r="Q120" s="184"/>
      <c r="R120" s="184"/>
      <c r="S120" s="184"/>
      <c r="T120" s="184"/>
      <c r="U120" s="185"/>
      <c r="V120" s="185"/>
      <c r="W120" s="185"/>
      <c r="X120" s="185"/>
      <c r="Y120" s="164"/>
    </row>
    <row r="121" spans="2:31">
      <c r="C121" s="196"/>
      <c r="D121" s="196"/>
      <c r="E121" s="184"/>
      <c r="F121" s="184"/>
      <c r="G121" s="184"/>
      <c r="H121" s="185"/>
      <c r="I121" s="183"/>
      <c r="J121" s="184"/>
      <c r="K121" s="185"/>
      <c r="L121" s="183"/>
      <c r="M121" s="184"/>
      <c r="N121" s="185"/>
      <c r="O121" s="184"/>
      <c r="P121" s="186"/>
      <c r="Q121" s="184"/>
      <c r="R121" s="184"/>
      <c r="S121" s="184"/>
      <c r="T121" s="184"/>
      <c r="U121" s="185"/>
      <c r="V121" s="185"/>
      <c r="W121" s="185"/>
      <c r="X121" s="185"/>
      <c r="Y121" s="164"/>
    </row>
    <row r="122" spans="2:31">
      <c r="C122" s="196"/>
      <c r="D122" s="196"/>
      <c r="E122" s="184"/>
      <c r="F122" s="184"/>
      <c r="G122" s="184"/>
      <c r="H122" s="185"/>
      <c r="I122" s="183"/>
      <c r="J122" s="184"/>
      <c r="K122" s="185"/>
      <c r="L122" s="183"/>
      <c r="M122" s="184"/>
      <c r="N122" s="185"/>
      <c r="O122" s="184"/>
      <c r="P122" s="186"/>
      <c r="Q122" s="184"/>
      <c r="R122" s="184"/>
      <c r="S122" s="184"/>
      <c r="T122" s="184"/>
      <c r="U122" s="185"/>
      <c r="V122" s="185"/>
      <c r="W122" s="185"/>
      <c r="X122" s="185"/>
      <c r="Y122" s="164"/>
    </row>
    <row r="123" spans="2:31">
      <c r="C123" s="196"/>
      <c r="D123" s="196"/>
      <c r="E123" s="184"/>
      <c r="F123" s="184"/>
      <c r="G123" s="184"/>
      <c r="H123" s="185"/>
      <c r="I123" s="183"/>
      <c r="J123" s="184"/>
      <c r="K123" s="185"/>
      <c r="L123" s="183"/>
      <c r="M123" s="184"/>
      <c r="N123" s="185"/>
      <c r="O123" s="184"/>
      <c r="P123" s="186"/>
      <c r="Q123" s="184"/>
      <c r="R123" s="184"/>
      <c r="S123" s="184"/>
      <c r="T123" s="184"/>
      <c r="U123" s="185"/>
      <c r="V123" s="185"/>
      <c r="W123" s="185"/>
      <c r="X123" s="185"/>
      <c r="Y123" s="164"/>
    </row>
    <row r="124" spans="2:31">
      <c r="C124" s="196"/>
      <c r="D124" s="196"/>
      <c r="E124" s="184"/>
      <c r="F124" s="184"/>
      <c r="G124" s="184"/>
      <c r="H124" s="185"/>
      <c r="I124" s="183"/>
      <c r="J124" s="184"/>
      <c r="K124" s="185"/>
      <c r="L124" s="183"/>
      <c r="M124" s="184"/>
      <c r="N124" s="185"/>
      <c r="O124" s="184"/>
      <c r="P124" s="186"/>
      <c r="Q124" s="184"/>
      <c r="R124" s="184"/>
      <c r="S124" s="184"/>
      <c r="T124" s="184"/>
      <c r="U124" s="185"/>
      <c r="V124" s="185"/>
      <c r="W124" s="185"/>
      <c r="X124" s="185"/>
      <c r="Y124" s="164"/>
    </row>
    <row r="125" spans="2:31">
      <c r="C125" s="196"/>
      <c r="D125" s="196"/>
      <c r="E125" s="184"/>
      <c r="F125" s="184"/>
      <c r="G125" s="184"/>
      <c r="H125" s="185"/>
      <c r="I125" s="183"/>
      <c r="J125" s="184"/>
      <c r="K125" s="185"/>
      <c r="L125" s="183"/>
      <c r="M125" s="184"/>
      <c r="N125" s="185"/>
      <c r="O125" s="184"/>
      <c r="P125" s="186"/>
      <c r="Q125" s="191"/>
      <c r="R125" s="191"/>
      <c r="S125" s="191"/>
      <c r="T125" s="191"/>
      <c r="U125" s="192"/>
      <c r="V125" s="192"/>
      <c r="W125" s="192"/>
      <c r="X125" s="192"/>
    </row>
    <row r="126" spans="2:31">
      <c r="C126" s="196"/>
      <c r="D126" s="196"/>
      <c r="E126" s="184"/>
      <c r="F126" s="184"/>
      <c r="G126" s="184"/>
      <c r="H126" s="185"/>
      <c r="I126" s="183"/>
      <c r="J126" s="184"/>
      <c r="K126" s="185"/>
      <c r="L126" s="183"/>
      <c r="M126" s="184"/>
      <c r="N126" s="185"/>
      <c r="O126" s="184"/>
      <c r="P126" s="186"/>
      <c r="Q126" s="191"/>
      <c r="R126" s="191"/>
      <c r="S126" s="191"/>
      <c r="T126" s="191"/>
      <c r="U126" s="192"/>
      <c r="V126" s="192"/>
      <c r="W126" s="192"/>
      <c r="X126" s="192"/>
    </row>
    <row r="127" spans="2:31">
      <c r="C127" s="196"/>
      <c r="D127" s="196"/>
      <c r="E127" s="184"/>
      <c r="F127" s="184"/>
      <c r="G127" s="184"/>
      <c r="H127" s="185"/>
      <c r="I127" s="183"/>
      <c r="J127" s="184"/>
      <c r="K127" s="185"/>
      <c r="L127" s="183"/>
      <c r="M127" s="184"/>
      <c r="N127" s="185"/>
      <c r="O127" s="184"/>
      <c r="P127" s="186"/>
      <c r="Q127" s="191"/>
      <c r="R127" s="191"/>
      <c r="S127" s="191"/>
      <c r="T127" s="191"/>
      <c r="U127" s="192"/>
      <c r="V127" s="192"/>
      <c r="W127" s="192"/>
      <c r="X127" s="192"/>
    </row>
    <row r="128" spans="2:31">
      <c r="C128" s="196"/>
      <c r="D128" s="196"/>
      <c r="E128" s="184"/>
      <c r="F128" s="184"/>
      <c r="G128" s="184"/>
      <c r="H128" s="185"/>
      <c r="I128" s="183"/>
      <c r="J128" s="184"/>
      <c r="K128" s="185"/>
      <c r="L128" s="183"/>
      <c r="M128" s="184"/>
      <c r="N128" s="185"/>
      <c r="O128" s="184"/>
      <c r="P128" s="186"/>
      <c r="Q128" s="191"/>
      <c r="R128" s="191"/>
      <c r="S128" s="191"/>
      <c r="T128" s="191"/>
      <c r="U128" s="192"/>
      <c r="V128" s="192"/>
      <c r="W128" s="192"/>
      <c r="X128" s="192"/>
    </row>
    <row r="129" spans="3:15">
      <c r="C129" s="58"/>
      <c r="D129" s="58"/>
      <c r="E129" s="163"/>
      <c r="F129" s="163"/>
      <c r="G129" s="163"/>
      <c r="H129" s="164"/>
      <c r="I129" s="162"/>
      <c r="J129" s="163"/>
      <c r="K129" s="164"/>
      <c r="L129" s="162"/>
      <c r="M129" s="163"/>
      <c r="N129" s="164"/>
      <c r="O129" s="163"/>
    </row>
    <row r="130" spans="3:15">
      <c r="C130" s="58"/>
      <c r="D130" s="58"/>
      <c r="E130" s="163"/>
      <c r="F130" s="163"/>
      <c r="G130" s="163"/>
      <c r="H130" s="164"/>
      <c r="I130" s="162"/>
      <c r="J130" s="163"/>
      <c r="K130" s="164"/>
      <c r="L130" s="162"/>
      <c r="M130" s="163"/>
      <c r="N130" s="164"/>
      <c r="O130" s="163"/>
    </row>
    <row r="131" spans="3:15">
      <c r="C131" s="58"/>
      <c r="D131" s="58"/>
      <c r="E131" s="163"/>
      <c r="F131" s="163"/>
      <c r="G131" s="163"/>
      <c r="H131" s="164"/>
      <c r="I131" s="162"/>
      <c r="J131" s="163"/>
      <c r="K131" s="164"/>
      <c r="L131" s="162"/>
      <c r="M131" s="163"/>
      <c r="N131" s="164"/>
      <c r="O131" s="163"/>
    </row>
    <row r="132" spans="3:15">
      <c r="C132" s="58"/>
      <c r="D132" s="58"/>
      <c r="E132" s="163"/>
      <c r="F132" s="163"/>
      <c r="G132" s="163"/>
      <c r="H132" s="164"/>
      <c r="I132" s="162"/>
      <c r="J132" s="163"/>
      <c r="K132" s="164"/>
      <c r="L132" s="162"/>
      <c r="M132" s="163"/>
      <c r="N132" s="164"/>
      <c r="O132" s="163"/>
    </row>
    <row r="133" spans="3:15">
      <c r="C133" s="58"/>
      <c r="D133" s="58"/>
      <c r="E133" s="163"/>
      <c r="F133" s="163"/>
      <c r="G133" s="163"/>
      <c r="H133" s="164"/>
      <c r="I133" s="162"/>
      <c r="J133" s="163"/>
      <c r="K133" s="164"/>
      <c r="L133" s="162"/>
      <c r="M133" s="163"/>
      <c r="N133" s="164"/>
      <c r="O133" s="163"/>
    </row>
    <row r="134" spans="3:15">
      <c r="C134" s="58"/>
      <c r="D134" s="58"/>
      <c r="E134" s="163"/>
      <c r="F134" s="163"/>
      <c r="G134" s="163"/>
      <c r="H134" s="164"/>
      <c r="I134" s="162"/>
      <c r="J134" s="163"/>
      <c r="K134" s="164"/>
      <c r="L134" s="162"/>
      <c r="M134" s="163"/>
      <c r="N134" s="164"/>
      <c r="O134" s="163"/>
    </row>
    <row r="135" spans="3:15">
      <c r="C135" s="58"/>
      <c r="D135" s="58"/>
      <c r="E135" s="163"/>
      <c r="F135" s="163"/>
      <c r="G135" s="163"/>
      <c r="H135" s="164"/>
      <c r="I135" s="162"/>
      <c r="J135" s="163"/>
      <c r="K135" s="164"/>
      <c r="L135" s="162"/>
      <c r="M135" s="163"/>
      <c r="N135" s="164"/>
      <c r="O135" s="163"/>
    </row>
    <row r="136" spans="3:15">
      <c r="C136" s="58"/>
      <c r="D136" s="58"/>
      <c r="E136" s="163"/>
      <c r="F136" s="163"/>
      <c r="G136" s="163"/>
      <c r="H136" s="164"/>
      <c r="I136" s="162"/>
      <c r="J136" s="163"/>
      <c r="K136" s="164"/>
      <c r="L136" s="162"/>
      <c r="M136" s="163"/>
      <c r="N136" s="164"/>
      <c r="O136" s="163"/>
    </row>
    <row r="137" spans="3:15">
      <c r="C137" s="58"/>
      <c r="D137" s="58"/>
      <c r="E137" s="163"/>
      <c r="F137" s="163"/>
      <c r="G137" s="163"/>
      <c r="H137" s="164"/>
      <c r="I137" s="162"/>
      <c r="J137" s="163"/>
      <c r="K137" s="164"/>
      <c r="L137" s="162"/>
      <c r="M137" s="163"/>
      <c r="N137" s="164"/>
      <c r="O137" s="163"/>
    </row>
    <row r="138" spans="3:15">
      <c r="C138" s="58"/>
      <c r="D138" s="58"/>
      <c r="E138" s="163"/>
      <c r="F138" s="163"/>
      <c r="G138" s="163"/>
      <c r="H138" s="164"/>
      <c r="I138" s="162"/>
      <c r="J138" s="163"/>
      <c r="K138" s="164"/>
      <c r="L138" s="162"/>
      <c r="M138" s="163"/>
      <c r="N138" s="164"/>
      <c r="O138" s="163"/>
    </row>
    <row r="139" spans="3:15">
      <c r="C139" s="58"/>
      <c r="D139" s="58"/>
      <c r="E139" s="163"/>
      <c r="F139" s="163"/>
      <c r="G139" s="163"/>
      <c r="H139" s="164"/>
      <c r="I139" s="162"/>
      <c r="J139" s="163"/>
      <c r="K139" s="164"/>
      <c r="L139" s="162"/>
      <c r="M139" s="163"/>
      <c r="N139" s="164"/>
      <c r="O139" s="163"/>
    </row>
    <row r="140" spans="3:15">
      <c r="C140" s="58"/>
      <c r="D140" s="58"/>
      <c r="E140" s="163"/>
      <c r="F140" s="163"/>
      <c r="G140" s="163"/>
      <c r="H140" s="164"/>
      <c r="I140" s="162"/>
      <c r="J140" s="163"/>
      <c r="K140" s="164"/>
      <c r="L140" s="162"/>
      <c r="M140" s="163"/>
      <c r="N140" s="164"/>
      <c r="O140" s="163"/>
    </row>
    <row r="141" spans="3:15">
      <c r="C141" s="58"/>
      <c r="D141" s="58"/>
      <c r="E141" s="163"/>
      <c r="F141" s="163"/>
      <c r="G141" s="163"/>
      <c r="H141" s="164"/>
      <c r="I141" s="162"/>
      <c r="J141" s="163"/>
      <c r="K141" s="164"/>
      <c r="L141" s="162"/>
      <c r="M141" s="163"/>
      <c r="N141" s="164"/>
      <c r="O141" s="163"/>
    </row>
    <row r="142" spans="3:15">
      <c r="C142" s="58"/>
      <c r="D142" s="58"/>
      <c r="E142" s="163"/>
      <c r="F142" s="163"/>
      <c r="G142" s="163"/>
      <c r="H142" s="164"/>
      <c r="I142" s="162"/>
      <c r="J142" s="163"/>
      <c r="K142" s="164"/>
      <c r="L142" s="162"/>
      <c r="M142" s="163"/>
      <c r="N142" s="164"/>
      <c r="O142" s="163"/>
    </row>
    <row r="143" spans="3:15">
      <c r="C143" s="58"/>
      <c r="D143" s="58"/>
    </row>
    <row r="144" spans="3:15">
      <c r="C144" s="58"/>
      <c r="D144" s="58"/>
    </row>
    <row r="145" spans="3:4">
      <c r="C145" s="58"/>
      <c r="D145" s="58"/>
    </row>
    <row r="146" spans="3:4">
      <c r="C146" s="58"/>
      <c r="D146" s="58"/>
    </row>
    <row r="147" spans="3:4">
      <c r="C147" s="58"/>
      <c r="D147" s="58"/>
    </row>
    <row r="148" spans="3:4">
      <c r="C148" s="58"/>
      <c r="D148" s="58"/>
    </row>
    <row r="149" spans="3:4">
      <c r="C149" s="58"/>
      <c r="D149" s="58"/>
    </row>
  </sheetData>
  <phoneticPr fontId="0" type="noConversion"/>
  <printOptions horizontalCentered="1"/>
  <pageMargins left="0.19685039370078741" right="0.19685039370078741" top="0.74803149606299213" bottom="0.59055118110236227" header="0.23622047244094491" footer="0.15748031496062992"/>
  <pageSetup paperSize="9" scale="78" fitToHeight="0" orientation="landscape" horizontalDpi="300" verticalDpi="300" r:id="rId1"/>
  <headerFooter alignWithMargins="0">
    <oddFooter>&amp;L&amp;F&amp;R&amp;G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2545"/>
  <sheetViews>
    <sheetView showGridLines="0" view="pageLayout" topLeftCell="B1" zoomScaleNormal="100" workbookViewId="0">
      <pane xSplit="5970" ySplit="4200" topLeftCell="D29"/>
      <selection activeCell="D17" sqref="D17"/>
      <selection pane="topRight" activeCell="B1" sqref="B1"/>
      <selection pane="bottomLeft" activeCell="F14" sqref="F14"/>
      <selection pane="bottomRight" activeCell="D29" sqref="D29"/>
    </sheetView>
  </sheetViews>
  <sheetFormatPr defaultColWidth="10.6640625" defaultRowHeight="12" outlineLevelRow="1" outlineLevelCol="1"/>
  <cols>
    <col min="1" max="1" width="4.5" style="199" hidden="1" customWidth="1" outlineLevel="1"/>
    <col min="2" max="2" width="17.6640625" style="200" customWidth="1" outlineLevel="1"/>
    <col min="3" max="3" width="36.33203125" style="201" bestFit="1" customWidth="1"/>
    <col min="4" max="4" width="10.83203125" style="202" customWidth="1"/>
    <col min="5" max="5" width="1.1640625" style="203" customWidth="1"/>
    <col min="6" max="6" width="12.83203125" style="201" customWidth="1"/>
    <col min="7" max="7" width="11.1640625" style="201" customWidth="1"/>
    <col min="8" max="8" width="12.33203125" style="204" customWidth="1"/>
    <col min="9" max="9" width="1.1640625" style="205" customWidth="1"/>
    <col min="10" max="10" width="12.6640625" style="204" bestFit="1" customWidth="1"/>
    <col min="11" max="11" width="1.1640625" style="205" customWidth="1"/>
    <col min="12" max="12" width="12.6640625" style="201" customWidth="1"/>
    <col min="13" max="13" width="1.1640625" style="205" customWidth="1"/>
    <col min="14" max="14" width="5.5" style="206" bestFit="1" customWidth="1"/>
    <col min="15" max="15" width="0.83203125" style="207" customWidth="1"/>
    <col min="16" max="16" width="10.33203125" style="201" customWidth="1"/>
    <col min="17" max="17" width="10" style="201" customWidth="1"/>
    <col min="18" max="18" width="0.1640625" style="205" customWidth="1"/>
    <col min="19" max="19" width="10.83203125" style="201" customWidth="1"/>
    <col min="20" max="20" width="14" style="201" customWidth="1"/>
    <col min="21" max="21" width="0.83203125" style="205" customWidth="1"/>
    <col min="22" max="23" width="11.1640625" style="201" bestFit="1" customWidth="1"/>
    <col min="24" max="24" width="10.1640625" style="201" customWidth="1"/>
    <col min="25" max="25" width="15.83203125" style="201" bestFit="1" customWidth="1" outlineLevel="1"/>
    <col min="26" max="26" width="11.1640625" style="201" bestFit="1" customWidth="1" outlineLevel="1"/>
    <col min="27" max="27" width="8.83203125" style="201" customWidth="1"/>
    <col min="28" max="30" width="8.83203125" style="201" hidden="1" customWidth="1"/>
    <col min="31" max="226" width="8.83203125" style="201" customWidth="1"/>
    <col min="227" max="16384" width="10.6640625" style="201"/>
  </cols>
  <sheetData>
    <row r="1" spans="1:30" ht="7.5" customHeight="1" thickBot="1"/>
    <row r="2" spans="1:30" ht="29.25" customHeight="1" outlineLevel="1" thickBot="1">
      <c r="C2" s="208" t="s">
        <v>0</v>
      </c>
      <c r="D2" s="336" t="s">
        <v>109</v>
      </c>
      <c r="E2" s="336"/>
      <c r="F2" s="337"/>
      <c r="G2" s="209"/>
      <c r="I2" s="210"/>
      <c r="J2" s="211"/>
      <c r="K2" s="201"/>
      <c r="M2" s="201"/>
      <c r="N2" s="207"/>
      <c r="O2" s="201"/>
      <c r="Q2" s="205"/>
      <c r="R2" s="201"/>
      <c r="U2" s="212"/>
    </row>
    <row r="3" spans="1:30" ht="12.75" outlineLevel="1">
      <c r="C3" s="213" t="s">
        <v>1</v>
      </c>
      <c r="D3" s="214"/>
      <c r="E3" s="215"/>
      <c r="F3" s="216"/>
      <c r="G3" s="209"/>
      <c r="I3" s="210"/>
      <c r="J3" s="211"/>
      <c r="K3" s="201"/>
      <c r="M3" s="201"/>
      <c r="N3" s="207"/>
      <c r="O3" s="201"/>
      <c r="Q3" s="205"/>
      <c r="R3" s="201"/>
      <c r="U3" s="212"/>
    </row>
    <row r="4" spans="1:30" ht="13.5" outlineLevel="1" thickBot="1">
      <c r="C4" s="217"/>
      <c r="D4" s="218"/>
      <c r="E4" s="219"/>
      <c r="F4" s="220" t="str">
        <f>+Forsendur!F8</f>
        <v>31.12.2010</v>
      </c>
      <c r="G4" s="209"/>
      <c r="I4" s="210"/>
      <c r="J4" s="211"/>
      <c r="K4" s="201"/>
      <c r="M4" s="201"/>
      <c r="N4" s="207"/>
      <c r="O4" s="201"/>
      <c r="Q4" s="205"/>
      <c r="R4" s="201"/>
      <c r="U4" s="212"/>
    </row>
    <row r="5" spans="1:30" ht="13.5" outlineLevel="1" thickBot="1">
      <c r="C5" s="221" t="s">
        <v>2</v>
      </c>
      <c r="D5" s="222"/>
      <c r="E5" s="223"/>
      <c r="F5" s="332" t="str">
        <f>+Forsendur!F9</f>
        <v>12</v>
      </c>
      <c r="G5" s="209"/>
      <c r="I5" s="210"/>
      <c r="J5" s="211"/>
      <c r="K5" s="201"/>
      <c r="L5" s="199"/>
      <c r="M5" s="199"/>
      <c r="N5" s="224"/>
      <c r="O5" s="201"/>
      <c r="Q5" s="205"/>
      <c r="R5" s="201"/>
      <c r="U5" s="212"/>
    </row>
    <row r="6" spans="1:30" outlineLevel="1"/>
    <row r="7" spans="1:30" s="231" customFormat="1" ht="16.5" customHeight="1" outlineLevel="1">
      <c r="A7" s="225"/>
      <c r="B7" s="226"/>
      <c r="C7" s="227" t="s">
        <v>50</v>
      </c>
      <c r="D7" s="227"/>
      <c r="E7" s="228"/>
      <c r="F7" s="229" t="str">
        <f>F4</f>
        <v>31.12.2010</v>
      </c>
      <c r="G7" s="230"/>
      <c r="I7" s="232"/>
      <c r="J7" s="233"/>
      <c r="K7" s="234"/>
      <c r="N7" s="235"/>
      <c r="O7" s="236"/>
      <c r="P7" s="237"/>
      <c r="S7" s="235"/>
      <c r="V7" s="238"/>
    </row>
    <row r="8" spans="1:30" s="231" customFormat="1" ht="18.75" customHeight="1" outlineLevel="1">
      <c r="A8" s="225"/>
      <c r="B8" s="226"/>
      <c r="C8" s="239" t="s">
        <v>51</v>
      </c>
      <c r="D8" s="240">
        <v>1</v>
      </c>
      <c r="E8" s="241"/>
      <c r="F8" s="242"/>
      <c r="G8" s="242"/>
      <c r="H8" s="242"/>
      <c r="I8" s="243"/>
      <c r="J8" s="243"/>
      <c r="K8" s="243"/>
      <c r="M8" s="235"/>
      <c r="N8" s="236"/>
      <c r="O8" s="244"/>
      <c r="R8" s="235"/>
      <c r="U8" s="235"/>
    </row>
    <row r="9" spans="1:30" s="231" customFormat="1" ht="18.75" customHeight="1" outlineLevel="1">
      <c r="A9" s="225"/>
      <c r="B9" s="245" t="str">
        <f>+"Skattaleg fyrningarskýrsla "&amp;$D$2&amp;" "&amp;2009</f>
        <v>Skattaleg fyrningarskýrsla Fyrirtæki ehf. 2009</v>
      </c>
      <c r="C9" s="246"/>
      <c r="D9" s="247"/>
      <c r="E9" s="248"/>
      <c r="F9" s="234"/>
      <c r="G9" s="234"/>
      <c r="H9" s="249"/>
      <c r="I9" s="232"/>
      <c r="J9" s="249"/>
      <c r="K9" s="245"/>
      <c r="L9" s="245"/>
      <c r="M9" s="245"/>
      <c r="N9" s="245"/>
      <c r="O9" s="245"/>
      <c r="P9" s="245"/>
      <c r="Q9" s="249"/>
      <c r="R9" s="248"/>
      <c r="S9" s="249"/>
      <c r="T9" s="249"/>
      <c r="U9" s="248"/>
      <c r="V9" s="249"/>
      <c r="W9" s="249"/>
      <c r="X9" s="249"/>
      <c r="Y9" s="249"/>
      <c r="Z9" s="249"/>
    </row>
    <row r="10" spans="1:30" s="231" customFormat="1" ht="13.5" outlineLevel="1">
      <c r="A10" s="225"/>
      <c r="B10" s="226"/>
      <c r="C10" s="239" t="s">
        <v>3</v>
      </c>
      <c r="D10" s="250" t="str">
        <f>F5</f>
        <v>12</v>
      </c>
      <c r="E10" s="241"/>
      <c r="F10" s="242"/>
      <c r="G10" s="242"/>
      <c r="H10" s="242"/>
      <c r="I10" s="243"/>
      <c r="J10" s="251"/>
      <c r="K10" s="243"/>
      <c r="L10" s="242"/>
      <c r="M10" s="235"/>
      <c r="N10" s="236"/>
      <c r="O10" s="244"/>
      <c r="R10" s="235"/>
      <c r="U10" s="235"/>
    </row>
    <row r="11" spans="1:30" s="266" customFormat="1" ht="11.25">
      <c r="A11" s="252"/>
      <c r="B11" s="253"/>
      <c r="C11" s="254"/>
      <c r="D11" s="255"/>
      <c r="E11" s="256"/>
      <c r="F11" s="254" t="s">
        <v>52</v>
      </c>
      <c r="G11" s="254" t="s">
        <v>53</v>
      </c>
      <c r="H11" s="254" t="s">
        <v>14</v>
      </c>
      <c r="I11" s="257"/>
      <c r="J11" s="258" t="s">
        <v>54</v>
      </c>
      <c r="K11" s="259"/>
      <c r="L11" s="254" t="s">
        <v>52</v>
      </c>
      <c r="M11" s="257"/>
      <c r="N11" s="260" t="s">
        <v>55</v>
      </c>
      <c r="O11" s="256"/>
      <c r="P11" s="254" t="s">
        <v>56</v>
      </c>
      <c r="Q11" s="254" t="s">
        <v>57</v>
      </c>
      <c r="R11" s="257"/>
      <c r="S11" s="254" t="s">
        <v>58</v>
      </c>
      <c r="T11" s="254" t="s">
        <v>59</v>
      </c>
      <c r="U11" s="257"/>
      <c r="V11" s="261" t="s">
        <v>60</v>
      </c>
      <c r="W11" s="262" t="s">
        <v>61</v>
      </c>
      <c r="X11" s="263" t="s">
        <v>60</v>
      </c>
      <c r="Y11" s="264" t="s">
        <v>62</v>
      </c>
      <c r="Z11" s="265" t="s">
        <v>63</v>
      </c>
    </row>
    <row r="12" spans="1:30" s="266" customFormat="1" ht="12.75">
      <c r="A12" s="267" t="s">
        <v>64</v>
      </c>
      <c r="B12" s="268" t="s">
        <v>65</v>
      </c>
      <c r="C12" s="257"/>
      <c r="D12" s="269" t="s">
        <v>4</v>
      </c>
      <c r="E12" s="256"/>
      <c r="F12" s="270" t="s">
        <v>66</v>
      </c>
      <c r="G12" s="270" t="s">
        <v>66</v>
      </c>
      <c r="H12" s="270" t="s">
        <v>66</v>
      </c>
      <c r="I12" s="257"/>
      <c r="J12" s="271" t="s">
        <v>67</v>
      </c>
      <c r="K12" s="257"/>
      <c r="L12" s="272" t="s">
        <v>68</v>
      </c>
      <c r="M12" s="257"/>
      <c r="N12" s="273" t="s">
        <v>69</v>
      </c>
      <c r="O12" s="274"/>
      <c r="P12" s="270" t="s">
        <v>70</v>
      </c>
      <c r="Q12" s="270" t="s">
        <v>71</v>
      </c>
      <c r="R12" s="257"/>
      <c r="S12" s="270" t="s">
        <v>72</v>
      </c>
      <c r="T12" s="270" t="s">
        <v>73</v>
      </c>
      <c r="U12" s="257"/>
      <c r="V12" s="275" t="s">
        <v>68</v>
      </c>
      <c r="W12" s="270" t="s">
        <v>60</v>
      </c>
      <c r="X12" s="271" t="s">
        <v>66</v>
      </c>
      <c r="Y12" s="276" t="s">
        <v>74</v>
      </c>
      <c r="Z12" s="277" t="s">
        <v>75</v>
      </c>
    </row>
    <row r="13" spans="1:30" s="266" customFormat="1" ht="12.75">
      <c r="A13" s="252"/>
      <c r="B13" s="226"/>
      <c r="C13" s="257"/>
      <c r="D13" s="278"/>
      <c r="E13" s="256"/>
      <c r="F13" s="257"/>
      <c r="G13" s="257"/>
      <c r="H13" s="257"/>
      <c r="I13" s="257"/>
      <c r="J13" s="279"/>
      <c r="K13" s="257"/>
      <c r="L13" s="280"/>
      <c r="M13" s="257"/>
      <c r="N13" s="274"/>
      <c r="O13" s="274"/>
      <c r="P13" s="257"/>
      <c r="Q13" s="257"/>
      <c r="R13" s="257"/>
      <c r="S13" s="257"/>
      <c r="T13" s="257"/>
      <c r="U13" s="257"/>
      <c r="V13" s="257"/>
      <c r="W13" s="257"/>
      <c r="X13" s="279"/>
    </row>
    <row r="14" spans="1:30" s="262" customFormat="1" ht="15">
      <c r="A14" s="281"/>
      <c r="B14" s="282"/>
      <c r="C14" s="283" t="s">
        <v>76</v>
      </c>
      <c r="D14" s="284"/>
      <c r="E14" s="285"/>
      <c r="F14" s="286"/>
      <c r="G14" s="286"/>
      <c r="H14" s="286"/>
      <c r="I14" s="286"/>
      <c r="J14" s="286"/>
      <c r="K14" s="286"/>
      <c r="L14" s="286"/>
      <c r="M14" s="286"/>
      <c r="N14" s="274"/>
      <c r="O14" s="287"/>
      <c r="P14" s="286"/>
      <c r="Q14" s="286"/>
      <c r="R14" s="286"/>
      <c r="S14" s="286"/>
      <c r="T14" s="286"/>
      <c r="U14" s="286"/>
      <c r="V14" s="286"/>
      <c r="W14" s="286"/>
      <c r="X14" s="286"/>
    </row>
    <row r="15" spans="1:30" s="262" customFormat="1" ht="15">
      <c r="A15" s="281"/>
      <c r="B15" s="282"/>
      <c r="C15" s="283"/>
      <c r="D15" s="284"/>
      <c r="E15" s="285"/>
      <c r="F15" s="286"/>
      <c r="G15" s="286"/>
      <c r="H15" s="286"/>
      <c r="I15" s="286"/>
      <c r="J15" s="286"/>
      <c r="K15" s="286"/>
      <c r="L15" s="286"/>
      <c r="M15" s="286"/>
      <c r="N15" s="274"/>
      <c r="O15" s="287"/>
      <c r="P15" s="286"/>
      <c r="Q15" s="286"/>
      <c r="R15" s="286"/>
      <c r="S15" s="286"/>
      <c r="T15" s="286"/>
      <c r="U15" s="286"/>
      <c r="V15" s="286"/>
      <c r="W15" s="286"/>
      <c r="X15" s="286"/>
    </row>
    <row r="16" spans="1:30" s="231" customFormat="1" ht="13.5">
      <c r="A16" s="225"/>
      <c r="B16" s="226"/>
      <c r="C16" s="75" t="s">
        <v>77</v>
      </c>
      <c r="D16" s="288"/>
      <c r="E16" s="241"/>
      <c r="I16" s="235"/>
      <c r="K16" s="235"/>
      <c r="M16" s="235"/>
      <c r="N16" s="236"/>
      <c r="O16" s="244"/>
      <c r="R16" s="235"/>
      <c r="U16" s="235"/>
      <c r="V16" s="289"/>
      <c r="Y16" s="289"/>
      <c r="AB16" s="231" t="s">
        <v>78</v>
      </c>
      <c r="AC16" s="231" t="s">
        <v>79</v>
      </c>
      <c r="AD16" s="231" t="s">
        <v>80</v>
      </c>
    </row>
    <row r="17" spans="1:30" s="301" customFormat="1" ht="12.75">
      <c r="A17" s="290" t="str">
        <f t="shared" ref="A17:A24" si="0">+AD17</f>
        <v/>
      </c>
      <c r="B17" s="291"/>
      <c r="C17" s="292" t="str">
        <f>+Fyrningarskýrsla!A41</f>
        <v>Skrifborð</v>
      </c>
      <c r="D17" s="293">
        <f>+Fyrningarskýrsla!C41</f>
        <v>2007</v>
      </c>
      <c r="E17" s="293"/>
      <c r="F17" s="294">
        <f>+Fyrningarskýrsla!E41</f>
        <v>3000000</v>
      </c>
      <c r="G17" s="294">
        <f>600000*2</f>
        <v>1200000</v>
      </c>
      <c r="H17" s="295">
        <f t="shared" ref="H17:H24" si="1">+F17-G17</f>
        <v>1800000</v>
      </c>
      <c r="I17" s="286"/>
      <c r="J17" s="295"/>
      <c r="K17" s="286"/>
      <c r="L17" s="295">
        <f t="shared" ref="L17:L23" si="2">IF(OR(AND(F17&gt;0,J17&gt;0),AND(F17&lt;0,J17&gt;0)),"VILLA",ROUND(IF((OR(J17=0,J17="")),F17*STU,IF(J17&lt;0,F17*STU,J17)),0))</f>
        <v>3000000</v>
      </c>
      <c r="M17" s="286"/>
      <c r="N17" s="296">
        <v>0.2</v>
      </c>
      <c r="O17" s="287"/>
      <c r="P17" s="295">
        <f t="shared" ref="P17:P24" si="3">ROUND(INT(MAX(IF((G17+H17*N17*D$10/12)&gt;(0.9*L17),IF(J17&lt;0,0,0.9*F17-G17),IF(J17&lt;0,0,(H17+J17)*N17*D$10/12)),0)+0.5),0)</f>
        <v>360000</v>
      </c>
      <c r="Q17" s="295" t="str">
        <f t="shared" ref="Q17:Q24" si="4">IF(J17&lt;0,H17-P17+J17,"")</f>
        <v/>
      </c>
      <c r="R17" s="286"/>
      <c r="S17" s="295">
        <f t="shared" ref="S17:S24" si="5">IF(J17&lt;0,0,G17+P17)</f>
        <v>1560000</v>
      </c>
      <c r="T17" s="295">
        <f t="shared" ref="T17:T24" si="6">IF(J17&lt;0,0,L17-S17)</f>
        <v>1440000</v>
      </c>
      <c r="U17" s="297"/>
      <c r="V17" s="298">
        <f t="shared" ref="V17:V24" si="7">ROUND((X17+W17),0)</f>
        <v>0</v>
      </c>
      <c r="W17" s="299">
        <f t="shared" ref="W17:W24" si="8">ROUND(IF(X17=0,0,IF(J17&lt;0,-(X17),IF((L17*10%&gt;T17-X17),-ROUND((L17*10%-T17+X17),0),0))),0)</f>
        <v>0</v>
      </c>
      <c r="X17" s="266">
        <v>0</v>
      </c>
      <c r="Y17" s="300"/>
      <c r="AA17" s="302"/>
      <c r="AB17" s="302" t="str">
        <f t="shared" ref="AB17:AB24" si="9">RIGHT(B17,6)</f>
        <v/>
      </c>
      <c r="AC17" s="303">
        <f t="shared" ref="AC17:AC24" si="10">+IF(AB17="",0,IF(LEFT(AB17,1)="0","10",LEFT(AB17,1)))</f>
        <v>0</v>
      </c>
      <c r="AD17" s="303" t="str">
        <f t="shared" ref="AD17:AD24" si="11">+IF(AC17=0,"",AC17*1)</f>
        <v/>
      </c>
    </row>
    <row r="18" spans="1:30" s="301" customFormat="1" ht="12.75">
      <c r="A18" s="290" t="str">
        <f t="shared" si="0"/>
        <v/>
      </c>
      <c r="B18" s="291"/>
      <c r="C18" s="292" t="str">
        <f>+Fyrningarskýrsla!A42</f>
        <v>Stólar</v>
      </c>
      <c r="D18" s="293">
        <f>+Fyrningarskýrsla!C42</f>
        <v>2007</v>
      </c>
      <c r="E18" s="285"/>
      <c r="F18" s="294">
        <f>+Fyrningarskýrsla!E42</f>
        <v>1500000</v>
      </c>
      <c r="G18" s="294">
        <f>300000*2</f>
        <v>600000</v>
      </c>
      <c r="H18" s="295">
        <f t="shared" si="1"/>
        <v>900000</v>
      </c>
      <c r="I18" s="286"/>
      <c r="J18" s="295"/>
      <c r="K18" s="286"/>
      <c r="L18" s="295">
        <f t="shared" si="2"/>
        <v>1500000</v>
      </c>
      <c r="M18" s="286"/>
      <c r="N18" s="296">
        <v>0.2</v>
      </c>
      <c r="O18" s="287"/>
      <c r="P18" s="295">
        <f t="shared" si="3"/>
        <v>180000</v>
      </c>
      <c r="Q18" s="295" t="str">
        <f t="shared" si="4"/>
        <v/>
      </c>
      <c r="R18" s="286"/>
      <c r="S18" s="295">
        <f t="shared" si="5"/>
        <v>780000</v>
      </c>
      <c r="T18" s="295">
        <f t="shared" si="6"/>
        <v>720000</v>
      </c>
      <c r="U18" s="297"/>
      <c r="V18" s="298">
        <f t="shared" si="7"/>
        <v>0</v>
      </c>
      <c r="W18" s="299">
        <f t="shared" si="8"/>
        <v>0</v>
      </c>
      <c r="X18" s="266">
        <v>0</v>
      </c>
      <c r="Y18" s="300"/>
      <c r="AA18" s="302"/>
      <c r="AB18" s="302" t="str">
        <f t="shared" si="9"/>
        <v/>
      </c>
      <c r="AC18" s="303">
        <f t="shared" si="10"/>
        <v>0</v>
      </c>
      <c r="AD18" s="303" t="str">
        <f t="shared" si="11"/>
        <v/>
      </c>
    </row>
    <row r="19" spans="1:30" s="301" customFormat="1" ht="12.75">
      <c r="A19" s="290" t="str">
        <f t="shared" si="0"/>
        <v/>
      </c>
      <c r="B19" s="291"/>
      <c r="C19" s="292" t="str">
        <f>+Fyrningarskýrsla!A43</f>
        <v>Hillur</v>
      </c>
      <c r="D19" s="293">
        <f>+Fyrningarskýrsla!C43</f>
        <v>2006</v>
      </c>
      <c r="E19" s="285"/>
      <c r="F19" s="294">
        <f>+Fyrningarskýrsla!E43</f>
        <v>5500000</v>
      </c>
      <c r="G19" s="294">
        <f>1100000*3</f>
        <v>3300000</v>
      </c>
      <c r="H19" s="295">
        <f t="shared" si="1"/>
        <v>2200000</v>
      </c>
      <c r="I19" s="286"/>
      <c r="J19" s="295"/>
      <c r="K19" s="286"/>
      <c r="L19" s="295">
        <f t="shared" si="2"/>
        <v>5500000</v>
      </c>
      <c r="M19" s="286"/>
      <c r="N19" s="296">
        <v>0.2</v>
      </c>
      <c r="O19" s="287"/>
      <c r="P19" s="295">
        <f t="shared" si="3"/>
        <v>440000</v>
      </c>
      <c r="Q19" s="295" t="str">
        <f t="shared" si="4"/>
        <v/>
      </c>
      <c r="R19" s="286"/>
      <c r="S19" s="295">
        <f t="shared" si="5"/>
        <v>3740000</v>
      </c>
      <c r="T19" s="295">
        <f t="shared" si="6"/>
        <v>1760000</v>
      </c>
      <c r="U19" s="297"/>
      <c r="V19" s="298">
        <f t="shared" si="7"/>
        <v>0</v>
      </c>
      <c r="W19" s="299">
        <f t="shared" si="8"/>
        <v>0</v>
      </c>
      <c r="X19" s="266">
        <v>0</v>
      </c>
      <c r="Y19" s="300"/>
      <c r="AA19" s="302"/>
      <c r="AB19" s="302" t="str">
        <f t="shared" si="9"/>
        <v/>
      </c>
      <c r="AC19" s="303">
        <f t="shared" si="10"/>
        <v>0</v>
      </c>
      <c r="AD19" s="303" t="str">
        <f t="shared" si="11"/>
        <v/>
      </c>
    </row>
    <row r="20" spans="1:30" s="301" customFormat="1" ht="12.75">
      <c r="A20" s="290" t="str">
        <f t="shared" si="0"/>
        <v/>
      </c>
      <c r="B20" s="291"/>
      <c r="C20" s="292" t="str">
        <f>+Fyrningarskýrsla!A44</f>
        <v>Skrifborð</v>
      </c>
      <c r="D20" s="293">
        <f>+Fyrningarskýrsla!C44</f>
        <v>2005</v>
      </c>
      <c r="E20" s="285"/>
      <c r="F20" s="294">
        <f>+Fyrningarskýrsla!E44</f>
        <v>6000000</v>
      </c>
      <c r="G20" s="294">
        <f>1200000*4</f>
        <v>4800000</v>
      </c>
      <c r="H20" s="295">
        <f t="shared" si="1"/>
        <v>1200000</v>
      </c>
      <c r="I20" s="286"/>
      <c r="J20" s="295"/>
      <c r="K20" s="286"/>
      <c r="L20" s="295">
        <f t="shared" si="2"/>
        <v>6000000</v>
      </c>
      <c r="M20" s="286"/>
      <c r="N20" s="296">
        <v>0.2</v>
      </c>
      <c r="O20" s="287"/>
      <c r="P20" s="295">
        <f t="shared" si="3"/>
        <v>240000</v>
      </c>
      <c r="Q20" s="295" t="str">
        <f t="shared" si="4"/>
        <v/>
      </c>
      <c r="R20" s="286"/>
      <c r="S20" s="295">
        <f t="shared" si="5"/>
        <v>5040000</v>
      </c>
      <c r="T20" s="295">
        <f t="shared" si="6"/>
        <v>960000</v>
      </c>
      <c r="U20" s="297"/>
      <c r="V20" s="298">
        <f t="shared" si="7"/>
        <v>0</v>
      </c>
      <c r="W20" s="299">
        <f t="shared" si="8"/>
        <v>0</v>
      </c>
      <c r="X20" s="266">
        <v>0</v>
      </c>
      <c r="Y20" s="300"/>
      <c r="AA20" s="302"/>
      <c r="AB20" s="302" t="str">
        <f t="shared" si="9"/>
        <v/>
      </c>
      <c r="AC20" s="303">
        <f t="shared" si="10"/>
        <v>0</v>
      </c>
      <c r="AD20" s="303" t="str">
        <f t="shared" si="11"/>
        <v/>
      </c>
    </row>
    <row r="21" spans="1:30" s="301" customFormat="1" ht="12.75">
      <c r="A21" s="290" t="str">
        <f t="shared" si="0"/>
        <v/>
      </c>
      <c r="B21" s="291"/>
      <c r="C21" s="292" t="str">
        <f>+Fyrningarskýrsla!A45</f>
        <v>Stólar</v>
      </c>
      <c r="D21" s="293">
        <f>+Fyrningarskýrsla!C45</f>
        <v>2005</v>
      </c>
      <c r="E21" s="285"/>
      <c r="F21" s="294">
        <f>+Fyrningarskýrsla!E45</f>
        <v>4500000</v>
      </c>
      <c r="G21" s="294">
        <f>900000*4</f>
        <v>3600000</v>
      </c>
      <c r="H21" s="295">
        <f t="shared" si="1"/>
        <v>900000</v>
      </c>
      <c r="I21" s="286"/>
      <c r="J21" s="295"/>
      <c r="K21" s="286"/>
      <c r="L21" s="295">
        <f t="shared" si="2"/>
        <v>4500000</v>
      </c>
      <c r="M21" s="286"/>
      <c r="N21" s="296">
        <v>0.2</v>
      </c>
      <c r="O21" s="287"/>
      <c r="P21" s="295">
        <f t="shared" si="3"/>
        <v>180000</v>
      </c>
      <c r="Q21" s="295" t="str">
        <f t="shared" si="4"/>
        <v/>
      </c>
      <c r="R21" s="286"/>
      <c r="S21" s="295">
        <f t="shared" si="5"/>
        <v>3780000</v>
      </c>
      <c r="T21" s="295">
        <f t="shared" si="6"/>
        <v>720000</v>
      </c>
      <c r="U21" s="297"/>
      <c r="V21" s="298">
        <f t="shared" si="7"/>
        <v>0</v>
      </c>
      <c r="W21" s="299">
        <f t="shared" si="8"/>
        <v>0</v>
      </c>
      <c r="X21" s="266">
        <v>0</v>
      </c>
      <c r="Y21" s="300"/>
      <c r="AA21" s="302"/>
      <c r="AB21" s="302" t="str">
        <f t="shared" si="9"/>
        <v/>
      </c>
      <c r="AC21" s="303">
        <f t="shared" si="10"/>
        <v>0</v>
      </c>
      <c r="AD21" s="303" t="str">
        <f t="shared" si="11"/>
        <v/>
      </c>
    </row>
    <row r="22" spans="1:30" s="301" customFormat="1" ht="12.75" hidden="1" outlineLevel="1">
      <c r="A22" s="290" t="str">
        <f t="shared" si="0"/>
        <v/>
      </c>
      <c r="B22" s="291"/>
      <c r="C22" s="292"/>
      <c r="D22" s="293"/>
      <c r="E22" s="285"/>
      <c r="F22" s="294"/>
      <c r="G22" s="294"/>
      <c r="H22" s="295">
        <f t="shared" si="1"/>
        <v>0</v>
      </c>
      <c r="I22" s="286"/>
      <c r="J22" s="295"/>
      <c r="K22" s="286"/>
      <c r="L22" s="295">
        <f t="shared" si="2"/>
        <v>0</v>
      </c>
      <c r="M22" s="286"/>
      <c r="N22" s="296"/>
      <c r="O22" s="287"/>
      <c r="P22" s="295">
        <f t="shared" si="3"/>
        <v>0</v>
      </c>
      <c r="Q22" s="295" t="str">
        <f t="shared" si="4"/>
        <v/>
      </c>
      <c r="R22" s="286"/>
      <c r="S22" s="295">
        <f t="shared" si="5"/>
        <v>0</v>
      </c>
      <c r="T22" s="295">
        <f t="shared" si="6"/>
        <v>0</v>
      </c>
      <c r="U22" s="297"/>
      <c r="V22" s="298">
        <f t="shared" si="7"/>
        <v>0</v>
      </c>
      <c r="W22" s="299">
        <f t="shared" si="8"/>
        <v>0</v>
      </c>
      <c r="X22" s="266">
        <v>0</v>
      </c>
      <c r="Y22" s="300"/>
      <c r="AA22" s="302"/>
      <c r="AB22" s="302" t="str">
        <f t="shared" si="9"/>
        <v/>
      </c>
      <c r="AC22" s="303">
        <f t="shared" si="10"/>
        <v>0</v>
      </c>
      <c r="AD22" s="303" t="str">
        <f t="shared" si="11"/>
        <v/>
      </c>
    </row>
    <row r="23" spans="1:30" s="301" customFormat="1" ht="12.75" hidden="1" outlineLevel="1">
      <c r="A23" s="290" t="str">
        <f t="shared" si="0"/>
        <v/>
      </c>
      <c r="B23" s="291"/>
      <c r="C23" s="292"/>
      <c r="D23" s="293"/>
      <c r="E23" s="285"/>
      <c r="F23" s="294"/>
      <c r="G23" s="294"/>
      <c r="H23" s="295">
        <f t="shared" si="1"/>
        <v>0</v>
      </c>
      <c r="I23" s="286"/>
      <c r="J23" s="295"/>
      <c r="K23" s="286"/>
      <c r="L23" s="295">
        <f t="shared" si="2"/>
        <v>0</v>
      </c>
      <c r="M23" s="286"/>
      <c r="N23" s="296"/>
      <c r="O23" s="287"/>
      <c r="P23" s="295">
        <f t="shared" si="3"/>
        <v>0</v>
      </c>
      <c r="Q23" s="295" t="str">
        <f t="shared" si="4"/>
        <v/>
      </c>
      <c r="R23" s="286"/>
      <c r="S23" s="295">
        <f t="shared" si="5"/>
        <v>0</v>
      </c>
      <c r="T23" s="295">
        <f t="shared" si="6"/>
        <v>0</v>
      </c>
      <c r="U23" s="297"/>
      <c r="V23" s="298">
        <f t="shared" si="7"/>
        <v>0</v>
      </c>
      <c r="W23" s="299">
        <f t="shared" si="8"/>
        <v>0</v>
      </c>
      <c r="X23" s="266">
        <v>0</v>
      </c>
      <c r="Y23" s="300"/>
      <c r="AA23" s="302"/>
      <c r="AB23" s="302" t="str">
        <f t="shared" si="9"/>
        <v/>
      </c>
      <c r="AC23" s="303">
        <f t="shared" si="10"/>
        <v>0</v>
      </c>
      <c r="AD23" s="303" t="str">
        <f t="shared" si="11"/>
        <v/>
      </c>
    </row>
    <row r="24" spans="1:30" s="301" customFormat="1" ht="12.75" hidden="1" outlineLevel="1">
      <c r="A24" s="290" t="str">
        <f t="shared" si="0"/>
        <v/>
      </c>
      <c r="B24" s="291"/>
      <c r="C24" s="292"/>
      <c r="D24" s="293"/>
      <c r="E24" s="285"/>
      <c r="F24" s="294"/>
      <c r="G24" s="294"/>
      <c r="H24" s="295">
        <f t="shared" si="1"/>
        <v>0</v>
      </c>
      <c r="I24" s="286"/>
      <c r="J24" s="295"/>
      <c r="K24" s="286"/>
      <c r="L24" s="295">
        <f>IF(OR(AND(F24&gt;0,J24&gt;0),AND(F24&lt;0,J24&gt;0)),"VILLA",ROUND(IF((OR(J24=0,J24="")),F24*'Skattal.fyrn. 2009'!STU,IF(J24&lt;0,F24*STU,J24)),0))</f>
        <v>0</v>
      </c>
      <c r="M24" s="286"/>
      <c r="N24" s="296"/>
      <c r="O24" s="287"/>
      <c r="P24" s="295">
        <f t="shared" si="3"/>
        <v>0</v>
      </c>
      <c r="Q24" s="295" t="str">
        <f t="shared" si="4"/>
        <v/>
      </c>
      <c r="R24" s="286"/>
      <c r="S24" s="295">
        <f t="shared" si="5"/>
        <v>0</v>
      </c>
      <c r="T24" s="295">
        <f t="shared" si="6"/>
        <v>0</v>
      </c>
      <c r="U24" s="297"/>
      <c r="V24" s="298">
        <f t="shared" si="7"/>
        <v>0</v>
      </c>
      <c r="W24" s="299">
        <f t="shared" si="8"/>
        <v>0</v>
      </c>
      <c r="X24" s="266">
        <v>0</v>
      </c>
      <c r="Y24" s="300"/>
      <c r="AA24" s="302"/>
      <c r="AB24" s="302" t="str">
        <f t="shared" si="9"/>
        <v/>
      </c>
      <c r="AC24" s="303">
        <f t="shared" si="10"/>
        <v>0</v>
      </c>
      <c r="AD24" s="303" t="str">
        <f t="shared" si="11"/>
        <v/>
      </c>
    </row>
    <row r="25" spans="1:30" s="301" customFormat="1" ht="5.25" customHeight="1" collapsed="1">
      <c r="A25" s="290"/>
      <c r="B25" s="291"/>
      <c r="C25" s="304"/>
      <c r="D25" s="305"/>
      <c r="E25" s="285"/>
      <c r="F25" s="295"/>
      <c r="G25" s="295"/>
      <c r="H25" s="295"/>
      <c r="I25" s="286"/>
      <c r="J25" s="295"/>
      <c r="K25" s="286"/>
      <c r="L25" s="295"/>
      <c r="M25" s="286"/>
      <c r="N25" s="260"/>
      <c r="O25" s="287"/>
      <c r="P25" s="295"/>
      <c r="Q25" s="295"/>
      <c r="R25" s="286"/>
      <c r="S25" s="295"/>
      <c r="T25" s="295"/>
      <c r="U25" s="297"/>
      <c r="V25" s="298"/>
      <c r="W25" s="299"/>
      <c r="X25" s="266"/>
      <c r="Y25" s="300"/>
      <c r="AA25" s="306"/>
      <c r="AB25" s="306"/>
      <c r="AC25" s="307"/>
      <c r="AD25" s="307"/>
    </row>
    <row r="26" spans="1:30" s="262" customFormat="1" ht="12.75">
      <c r="A26" s="290" t="str">
        <f t="shared" ref="A26:A35" si="12">+AD26</f>
        <v/>
      </c>
      <c r="B26" s="291"/>
      <c r="C26" s="308"/>
      <c r="D26" s="284"/>
      <c r="E26" s="285"/>
      <c r="F26" s="309">
        <f>SUM(F17:F25)</f>
        <v>20500000</v>
      </c>
      <c r="G26" s="309">
        <f>SUM(G17:G25)</f>
        <v>13500000</v>
      </c>
      <c r="H26" s="309">
        <f>SUM(H17:H25)</f>
        <v>7000000</v>
      </c>
      <c r="I26" s="309"/>
      <c r="J26" s="309">
        <f>SUM(J17:J25)</f>
        <v>0</v>
      </c>
      <c r="K26" s="309"/>
      <c r="L26" s="309">
        <f>SUM(L17:L25)</f>
        <v>20500000</v>
      </c>
      <c r="M26" s="309"/>
      <c r="N26" s="274"/>
      <c r="O26" s="287"/>
      <c r="P26" s="309">
        <f>SUM(P17:P25)</f>
        <v>1400000</v>
      </c>
      <c r="Q26" s="309">
        <f>SUM(Q17:Q25)</f>
        <v>0</v>
      </c>
      <c r="R26" s="309"/>
      <c r="S26" s="309">
        <f>SUM(S17:S25)</f>
        <v>14900000</v>
      </c>
      <c r="T26" s="309">
        <f>SUM(T17:T25)</f>
        <v>5600000</v>
      </c>
      <c r="U26" s="309"/>
      <c r="V26" s="309">
        <f>SUM(V17:V25)</f>
        <v>0</v>
      </c>
      <c r="W26" s="309">
        <f>SUM(W17:W25)</f>
        <v>0</v>
      </c>
      <c r="X26" s="309">
        <f>SUM(X17:X25)</f>
        <v>0</v>
      </c>
      <c r="Y26" s="300"/>
      <c r="Z26" s="309">
        <f>SUM(Z17:Z25)</f>
        <v>0</v>
      </c>
      <c r="AA26" s="302"/>
      <c r="AB26" s="302" t="str">
        <f t="shared" ref="AB26:AB45" si="13">RIGHT(B26,6)</f>
        <v/>
      </c>
      <c r="AC26" s="303">
        <f t="shared" ref="AC26:AC45" si="14">+IF(AB26="",0,IF(LEFT(AB26,1)="0","10",LEFT(AB26,1)))</f>
        <v>0</v>
      </c>
      <c r="AD26" s="303" t="str">
        <f t="shared" ref="AD26:AD45" si="15">+IF(AC26=0,"",AC26*1)</f>
        <v/>
      </c>
    </row>
    <row r="27" spans="1:30" s="316" customFormat="1" ht="13.5">
      <c r="A27" s="290" t="str">
        <f t="shared" si="12"/>
        <v/>
      </c>
      <c r="B27" s="291"/>
      <c r="C27" s="75" t="s">
        <v>6</v>
      </c>
      <c r="D27" s="310"/>
      <c r="E27" s="241"/>
      <c r="F27" s="311"/>
      <c r="G27" s="311"/>
      <c r="H27" s="311"/>
      <c r="I27" s="312"/>
      <c r="J27" s="311"/>
      <c r="K27" s="312"/>
      <c r="L27" s="311"/>
      <c r="M27" s="312"/>
      <c r="N27" s="236"/>
      <c r="O27" s="313"/>
      <c r="P27" s="311"/>
      <c r="Q27" s="311"/>
      <c r="R27" s="312"/>
      <c r="S27" s="311"/>
      <c r="T27" s="311"/>
      <c r="U27" s="235"/>
      <c r="V27" s="314"/>
      <c r="W27" s="231"/>
      <c r="X27" s="231"/>
      <c r="Y27" s="315"/>
      <c r="AA27" s="302"/>
      <c r="AB27" s="302" t="str">
        <f t="shared" si="13"/>
        <v/>
      </c>
      <c r="AC27" s="303">
        <f t="shared" si="14"/>
        <v>0</v>
      </c>
      <c r="AD27" s="303" t="str">
        <f t="shared" si="15"/>
        <v/>
      </c>
    </row>
    <row r="28" spans="1:30" s="262" customFormat="1" ht="12.75">
      <c r="A28" s="290" t="str">
        <f t="shared" si="12"/>
        <v/>
      </c>
      <c r="B28" s="291"/>
      <c r="C28" s="292" t="str">
        <f>+Fyrningarskýrsla!A54</f>
        <v>Bókhaldsforrit</v>
      </c>
      <c r="D28" s="293">
        <f>+Fyrningarskýrsla!C54</f>
        <v>2007</v>
      </c>
      <c r="E28" s="293"/>
      <c r="F28" s="294">
        <f>+Fyrningarskýrsla!E54</f>
        <v>5000000</v>
      </c>
      <c r="G28" s="294">
        <v>2500000</v>
      </c>
      <c r="H28" s="295">
        <f t="shared" ref="H28:H35" si="16">+F28-G28</f>
        <v>2500000</v>
      </c>
      <c r="I28" s="286"/>
      <c r="J28" s="295"/>
      <c r="K28" s="286"/>
      <c r="L28" s="295">
        <f t="shared" ref="L28:L34" si="17">IF(OR(AND(F28&gt;0,J28&gt;0),AND(F28&lt;0,J28&gt;0)),"VILLA",ROUND(IF((OR(J28=0,J28="")),F28*STU,IF(J28&lt;0,F28*STU,J28)),0))</f>
        <v>5000000</v>
      </c>
      <c r="M28" s="286"/>
      <c r="N28" s="296">
        <v>0.25</v>
      </c>
      <c r="O28" s="287"/>
      <c r="P28" s="295">
        <f t="shared" ref="P28:P35" si="18">ROUND(INT(MAX(IF((G28+H28*N28*D$10/12)&gt;(0.9*L28),IF(J28&lt;0,0,0.9*F28-G28),IF(J28&lt;0,0,(H28+J28)*N28*D$10/12)),0)+0.5),0)</f>
        <v>625000</v>
      </c>
      <c r="Q28" s="295" t="str">
        <f t="shared" ref="Q28:Q36" si="19">IF(J28&lt;0,H28-P28+J28,"")</f>
        <v/>
      </c>
      <c r="R28" s="286"/>
      <c r="S28" s="295">
        <f t="shared" ref="S28:S35" si="20">IF(J28&lt;0,0,G28+P28)</f>
        <v>3125000</v>
      </c>
      <c r="T28" s="295">
        <f t="shared" ref="T28:T35" si="21">IF(J28&lt;0,0,L28-S28)</f>
        <v>1875000</v>
      </c>
      <c r="U28" s="297"/>
      <c r="V28" s="298">
        <f t="shared" ref="V28:V35" si="22">ROUND((X28+W28),0)</f>
        <v>0</v>
      </c>
      <c r="W28" s="299">
        <f t="shared" ref="W28:W35" si="23">ROUND(IF(X28=0,0,IF(J28&lt;0,-(X28),IF((L28*10%&gt;T28-X28),-ROUND((L28*10%-T28+X28),0),0))),0)</f>
        <v>0</v>
      </c>
      <c r="X28" s="266">
        <v>0</v>
      </c>
      <c r="Y28" s="300"/>
      <c r="AA28" s="302"/>
      <c r="AB28" s="302" t="str">
        <f t="shared" si="13"/>
        <v/>
      </c>
      <c r="AC28" s="303">
        <f t="shared" si="14"/>
        <v>0</v>
      </c>
      <c r="AD28" s="303" t="str">
        <f t="shared" si="15"/>
        <v/>
      </c>
    </row>
    <row r="29" spans="1:30" s="262" customFormat="1" ht="12.75">
      <c r="A29" s="290" t="str">
        <f t="shared" si="12"/>
        <v/>
      </c>
      <c r="B29" s="291"/>
      <c r="C29" s="292" t="str">
        <f>+Fyrningarskýrsla!A55</f>
        <v>Server</v>
      </c>
      <c r="D29" s="293">
        <f>+Fyrningarskýrsla!C55</f>
        <v>2007</v>
      </c>
      <c r="E29" s="293"/>
      <c r="F29" s="294">
        <f>+Fyrningarskýrsla!E55</f>
        <v>15000000</v>
      </c>
      <c r="G29" s="294">
        <v>7000000</v>
      </c>
      <c r="H29" s="295">
        <f t="shared" si="16"/>
        <v>8000000</v>
      </c>
      <c r="I29" s="286"/>
      <c r="J29" s="295"/>
      <c r="K29" s="286"/>
      <c r="L29" s="295">
        <f t="shared" si="17"/>
        <v>15000000</v>
      </c>
      <c r="M29" s="286"/>
      <c r="N29" s="296">
        <v>0.25</v>
      </c>
      <c r="O29" s="287"/>
      <c r="P29" s="295">
        <f t="shared" si="18"/>
        <v>2000000</v>
      </c>
      <c r="Q29" s="295" t="str">
        <f t="shared" si="19"/>
        <v/>
      </c>
      <c r="R29" s="286"/>
      <c r="S29" s="295">
        <f t="shared" si="20"/>
        <v>9000000</v>
      </c>
      <c r="T29" s="295">
        <f t="shared" si="21"/>
        <v>6000000</v>
      </c>
      <c r="U29" s="297"/>
      <c r="V29" s="298">
        <f t="shared" si="22"/>
        <v>0</v>
      </c>
      <c r="W29" s="299">
        <f t="shared" si="23"/>
        <v>0</v>
      </c>
      <c r="X29" s="266">
        <v>0</v>
      </c>
      <c r="Y29" s="300"/>
      <c r="AA29" s="302"/>
      <c r="AB29" s="302" t="str">
        <f t="shared" si="13"/>
        <v/>
      </c>
      <c r="AC29" s="303">
        <f t="shared" si="14"/>
        <v>0</v>
      </c>
      <c r="AD29" s="303" t="str">
        <f t="shared" si="15"/>
        <v/>
      </c>
    </row>
    <row r="30" spans="1:30" s="262" customFormat="1" ht="12.75">
      <c r="A30" s="290" t="str">
        <f t="shared" si="12"/>
        <v/>
      </c>
      <c r="B30" s="291"/>
      <c r="C30" s="292" t="str">
        <f>+Fyrningarskýrsla!A56</f>
        <v>Tölvur</v>
      </c>
      <c r="D30" s="293">
        <f>+Fyrningarskýrsla!C56</f>
        <v>2006</v>
      </c>
      <c r="E30" s="293"/>
      <c r="F30" s="294">
        <f>+Fyrningarskýrsla!E56</f>
        <v>35000000</v>
      </c>
      <c r="G30" s="294">
        <v>14000000</v>
      </c>
      <c r="H30" s="295">
        <f t="shared" si="16"/>
        <v>21000000</v>
      </c>
      <c r="I30" s="286"/>
      <c r="J30" s="295"/>
      <c r="K30" s="286"/>
      <c r="L30" s="295">
        <f t="shared" si="17"/>
        <v>35000000</v>
      </c>
      <c r="M30" s="286"/>
      <c r="N30" s="296">
        <v>0.25</v>
      </c>
      <c r="O30" s="287"/>
      <c r="P30" s="295">
        <f t="shared" si="18"/>
        <v>5250000</v>
      </c>
      <c r="Q30" s="295" t="str">
        <f t="shared" si="19"/>
        <v/>
      </c>
      <c r="R30" s="286"/>
      <c r="S30" s="295">
        <f t="shared" si="20"/>
        <v>19250000</v>
      </c>
      <c r="T30" s="295">
        <f t="shared" si="21"/>
        <v>15750000</v>
      </c>
      <c r="U30" s="297"/>
      <c r="V30" s="298">
        <f t="shared" si="22"/>
        <v>0</v>
      </c>
      <c r="W30" s="299">
        <f t="shared" si="23"/>
        <v>0</v>
      </c>
      <c r="X30" s="266">
        <v>0</v>
      </c>
      <c r="Y30" s="300"/>
      <c r="AA30" s="302"/>
      <c r="AB30" s="302" t="str">
        <f t="shared" si="13"/>
        <v/>
      </c>
      <c r="AC30" s="303">
        <f t="shared" si="14"/>
        <v>0</v>
      </c>
      <c r="AD30" s="303" t="str">
        <f t="shared" si="15"/>
        <v/>
      </c>
    </row>
    <row r="31" spans="1:30" s="262" customFormat="1" ht="12.75">
      <c r="A31" s="290" t="str">
        <f t="shared" si="12"/>
        <v/>
      </c>
      <c r="B31" s="291"/>
      <c r="C31" s="292" t="str">
        <f>+Fyrningarskýrsla!A57</f>
        <v xml:space="preserve">Fax </v>
      </c>
      <c r="D31" s="293">
        <f>+Fyrningarskýrsla!C57</f>
        <v>2006</v>
      </c>
      <c r="E31" s="293"/>
      <c r="F31" s="294">
        <f>+Fyrningarskýrsla!E57</f>
        <v>3200000</v>
      </c>
      <c r="G31" s="294">
        <v>1200000</v>
      </c>
      <c r="H31" s="295">
        <f t="shared" si="16"/>
        <v>2000000</v>
      </c>
      <c r="I31" s="286"/>
      <c r="J31" s="295"/>
      <c r="K31" s="286"/>
      <c r="L31" s="295">
        <f t="shared" si="17"/>
        <v>3200000</v>
      </c>
      <c r="M31" s="286"/>
      <c r="N31" s="296">
        <v>0.25</v>
      </c>
      <c r="O31" s="287"/>
      <c r="P31" s="295">
        <f t="shared" si="18"/>
        <v>500000</v>
      </c>
      <c r="Q31" s="295" t="str">
        <f t="shared" si="19"/>
        <v/>
      </c>
      <c r="R31" s="286"/>
      <c r="S31" s="295">
        <f t="shared" si="20"/>
        <v>1700000</v>
      </c>
      <c r="T31" s="295">
        <f t="shared" si="21"/>
        <v>1500000</v>
      </c>
      <c r="U31" s="297"/>
      <c r="V31" s="298">
        <f t="shared" si="22"/>
        <v>0</v>
      </c>
      <c r="W31" s="299">
        <f t="shared" si="23"/>
        <v>0</v>
      </c>
      <c r="X31" s="266">
        <v>0</v>
      </c>
      <c r="Y31" s="300"/>
      <c r="AA31" s="302"/>
      <c r="AB31" s="302" t="str">
        <f t="shared" si="13"/>
        <v/>
      </c>
      <c r="AC31" s="303">
        <f t="shared" si="14"/>
        <v>0</v>
      </c>
      <c r="AD31" s="303" t="str">
        <f t="shared" si="15"/>
        <v/>
      </c>
    </row>
    <row r="32" spans="1:30" s="262" customFormat="1" ht="12.75">
      <c r="A32" s="290" t="str">
        <f t="shared" si="12"/>
        <v/>
      </c>
      <c r="B32" s="291"/>
      <c r="C32" s="292" t="str">
        <f>+Fyrningarskýrsla!A58</f>
        <v>Prentarar</v>
      </c>
      <c r="D32" s="293">
        <f>+Fyrningarskýrsla!C58</f>
        <v>2005</v>
      </c>
      <c r="E32" s="293"/>
      <c r="F32" s="294">
        <f>+Fyrningarskýrsla!E58</f>
        <v>4600000</v>
      </c>
      <c r="G32" s="294">
        <v>1800000</v>
      </c>
      <c r="H32" s="295">
        <f t="shared" si="16"/>
        <v>2800000</v>
      </c>
      <c r="I32" s="286"/>
      <c r="J32" s="295"/>
      <c r="K32" s="286"/>
      <c r="L32" s="295">
        <f t="shared" si="17"/>
        <v>4600000</v>
      </c>
      <c r="M32" s="286"/>
      <c r="N32" s="296">
        <v>0.25</v>
      </c>
      <c r="O32" s="287"/>
      <c r="P32" s="295">
        <f t="shared" si="18"/>
        <v>700000</v>
      </c>
      <c r="Q32" s="295" t="str">
        <f t="shared" si="19"/>
        <v/>
      </c>
      <c r="R32" s="286"/>
      <c r="S32" s="295">
        <f t="shared" si="20"/>
        <v>2500000</v>
      </c>
      <c r="T32" s="295">
        <f t="shared" si="21"/>
        <v>2100000</v>
      </c>
      <c r="U32" s="297"/>
      <c r="V32" s="298">
        <f t="shared" si="22"/>
        <v>0</v>
      </c>
      <c r="W32" s="299">
        <f t="shared" si="23"/>
        <v>0</v>
      </c>
      <c r="X32" s="266">
        <v>0</v>
      </c>
      <c r="Y32" s="300"/>
      <c r="AA32" s="302"/>
      <c r="AB32" s="302" t="str">
        <f t="shared" si="13"/>
        <v/>
      </c>
      <c r="AC32" s="303">
        <f t="shared" si="14"/>
        <v>0</v>
      </c>
      <c r="AD32" s="303" t="str">
        <f t="shared" si="15"/>
        <v/>
      </c>
    </row>
    <row r="33" spans="1:30" s="262" customFormat="1" ht="12.75" hidden="1" outlineLevel="1">
      <c r="A33" s="290" t="str">
        <f t="shared" si="12"/>
        <v/>
      </c>
      <c r="B33" s="291"/>
      <c r="C33" s="292"/>
      <c r="D33" s="293"/>
      <c r="E33" s="285"/>
      <c r="F33" s="294"/>
      <c r="G33" s="294"/>
      <c r="H33" s="295">
        <f t="shared" si="16"/>
        <v>0</v>
      </c>
      <c r="I33" s="286"/>
      <c r="J33" s="295"/>
      <c r="K33" s="286"/>
      <c r="L33" s="295">
        <f t="shared" si="17"/>
        <v>0</v>
      </c>
      <c r="M33" s="286"/>
      <c r="N33" s="296"/>
      <c r="O33" s="287"/>
      <c r="P33" s="295">
        <f t="shared" si="18"/>
        <v>0</v>
      </c>
      <c r="Q33" s="295" t="str">
        <f t="shared" si="19"/>
        <v/>
      </c>
      <c r="R33" s="286"/>
      <c r="S33" s="295">
        <f t="shared" si="20"/>
        <v>0</v>
      </c>
      <c r="T33" s="295">
        <f t="shared" si="21"/>
        <v>0</v>
      </c>
      <c r="U33" s="297"/>
      <c r="V33" s="298">
        <f t="shared" si="22"/>
        <v>0</v>
      </c>
      <c r="W33" s="299">
        <f t="shared" si="23"/>
        <v>0</v>
      </c>
      <c r="X33" s="266">
        <v>0</v>
      </c>
      <c r="Y33" s="300"/>
      <c r="AA33" s="302"/>
      <c r="AB33" s="302" t="str">
        <f t="shared" si="13"/>
        <v/>
      </c>
      <c r="AC33" s="303">
        <f t="shared" si="14"/>
        <v>0</v>
      </c>
      <c r="AD33" s="303" t="str">
        <f t="shared" si="15"/>
        <v/>
      </c>
    </row>
    <row r="34" spans="1:30" s="262" customFormat="1" ht="12.75" hidden="1" outlineLevel="1">
      <c r="A34" s="290" t="str">
        <f t="shared" si="12"/>
        <v/>
      </c>
      <c r="B34" s="291"/>
      <c r="C34" s="292"/>
      <c r="D34" s="293"/>
      <c r="E34" s="285"/>
      <c r="F34" s="294"/>
      <c r="G34" s="294"/>
      <c r="H34" s="295">
        <f t="shared" si="16"/>
        <v>0</v>
      </c>
      <c r="I34" s="286"/>
      <c r="J34" s="295"/>
      <c r="K34" s="286"/>
      <c r="L34" s="295">
        <f t="shared" si="17"/>
        <v>0</v>
      </c>
      <c r="M34" s="286"/>
      <c r="N34" s="296"/>
      <c r="O34" s="287"/>
      <c r="P34" s="295">
        <f t="shared" si="18"/>
        <v>0</v>
      </c>
      <c r="Q34" s="295" t="str">
        <f t="shared" si="19"/>
        <v/>
      </c>
      <c r="R34" s="286"/>
      <c r="S34" s="295">
        <f t="shared" si="20"/>
        <v>0</v>
      </c>
      <c r="T34" s="295">
        <f t="shared" si="21"/>
        <v>0</v>
      </c>
      <c r="U34" s="297"/>
      <c r="V34" s="298">
        <f t="shared" si="22"/>
        <v>0</v>
      </c>
      <c r="W34" s="299">
        <f t="shared" si="23"/>
        <v>0</v>
      </c>
      <c r="X34" s="266">
        <v>0</v>
      </c>
      <c r="Y34" s="300"/>
      <c r="AA34" s="302"/>
      <c r="AB34" s="302" t="str">
        <f t="shared" si="13"/>
        <v/>
      </c>
      <c r="AC34" s="303">
        <f t="shared" si="14"/>
        <v>0</v>
      </c>
      <c r="AD34" s="303" t="str">
        <f t="shared" si="15"/>
        <v/>
      </c>
    </row>
    <row r="35" spans="1:30" s="301" customFormat="1" ht="12.75" hidden="1" outlineLevel="1">
      <c r="A35" s="290" t="str">
        <f t="shared" si="12"/>
        <v/>
      </c>
      <c r="B35" s="291"/>
      <c r="C35" s="292"/>
      <c r="D35" s="293"/>
      <c r="E35" s="285"/>
      <c r="F35" s="294"/>
      <c r="G35" s="294"/>
      <c r="H35" s="295">
        <f t="shared" si="16"/>
        <v>0</v>
      </c>
      <c r="I35" s="286"/>
      <c r="J35" s="295"/>
      <c r="K35" s="286"/>
      <c r="L35" s="295">
        <f>IF(OR(AND(F35&gt;0,J35&gt;0),AND(F35&lt;0,J35&gt;0)),"VILLA",ROUND(IF((OR(J35=0,J35="")),F35*'Skattal.fyrn. 2009'!STU,IF(J35&lt;0,F35*'Skattal.fyrn. 2009'!STU,J35)),0))</f>
        <v>0</v>
      </c>
      <c r="M35" s="286"/>
      <c r="N35" s="296"/>
      <c r="O35" s="287"/>
      <c r="P35" s="295">
        <f t="shared" si="18"/>
        <v>0</v>
      </c>
      <c r="Q35" s="295" t="str">
        <f t="shared" si="19"/>
        <v/>
      </c>
      <c r="R35" s="286"/>
      <c r="S35" s="295">
        <f t="shared" si="20"/>
        <v>0</v>
      </c>
      <c r="T35" s="295">
        <f t="shared" si="21"/>
        <v>0</v>
      </c>
      <c r="U35" s="297"/>
      <c r="V35" s="298">
        <f t="shared" si="22"/>
        <v>0</v>
      </c>
      <c r="W35" s="299">
        <f t="shared" si="23"/>
        <v>0</v>
      </c>
      <c r="X35" s="266">
        <v>0</v>
      </c>
      <c r="Y35" s="300"/>
      <c r="AA35" s="302"/>
      <c r="AB35" s="302" t="str">
        <f t="shared" si="13"/>
        <v/>
      </c>
      <c r="AC35" s="303">
        <f t="shared" si="14"/>
        <v>0</v>
      </c>
      <c r="AD35" s="303" t="str">
        <f t="shared" si="15"/>
        <v/>
      </c>
    </row>
    <row r="36" spans="1:30" s="262" customFormat="1" ht="6.75" customHeight="1" collapsed="1">
      <c r="A36" s="290"/>
      <c r="B36" s="291"/>
      <c r="C36" s="308"/>
      <c r="D36" s="317"/>
      <c r="E36" s="285"/>
      <c r="F36" s="295"/>
      <c r="G36" s="295"/>
      <c r="H36" s="295"/>
      <c r="I36" s="286"/>
      <c r="J36" s="295"/>
      <c r="K36" s="286"/>
      <c r="L36" s="295"/>
      <c r="M36" s="286"/>
      <c r="N36" s="260"/>
      <c r="O36" s="287"/>
      <c r="P36" s="295"/>
      <c r="Q36" s="295" t="str">
        <f t="shared" si="19"/>
        <v/>
      </c>
      <c r="R36" s="286"/>
      <c r="S36" s="295"/>
      <c r="T36" s="295"/>
      <c r="U36" s="297"/>
      <c r="V36" s="298"/>
      <c r="W36" s="299"/>
      <c r="X36" s="266"/>
      <c r="Y36" s="300"/>
      <c r="AA36" s="302"/>
      <c r="AB36" s="302" t="str">
        <f t="shared" si="13"/>
        <v/>
      </c>
      <c r="AC36" s="303">
        <f t="shared" si="14"/>
        <v>0</v>
      </c>
      <c r="AD36" s="303" t="str">
        <f t="shared" si="15"/>
        <v/>
      </c>
    </row>
    <row r="37" spans="1:30" s="262" customFormat="1" ht="12.75">
      <c r="A37" s="290" t="str">
        <f t="shared" ref="A37:A45" si="24">+AD37</f>
        <v/>
      </c>
      <c r="B37" s="291"/>
      <c r="C37" s="308"/>
      <c r="D37" s="284"/>
      <c r="E37" s="285"/>
      <c r="F37" s="309">
        <f>SUM(F28:F36)</f>
        <v>62800000</v>
      </c>
      <c r="G37" s="309">
        <f>SUM(G28:G36)</f>
        <v>26500000</v>
      </c>
      <c r="H37" s="309">
        <f>SUM(H28:H36)</f>
        <v>36300000</v>
      </c>
      <c r="I37" s="309"/>
      <c r="J37" s="309">
        <f>SUM(J28:J36)</f>
        <v>0</v>
      </c>
      <c r="K37" s="309"/>
      <c r="L37" s="309">
        <f>SUM(L28:L36)</f>
        <v>62800000</v>
      </c>
      <c r="M37" s="309"/>
      <c r="N37" s="274"/>
      <c r="O37" s="287"/>
      <c r="P37" s="309">
        <f>SUM(P28:P36)</f>
        <v>9075000</v>
      </c>
      <c r="Q37" s="309">
        <f>SUM(Q28:Q36)</f>
        <v>0</v>
      </c>
      <c r="R37" s="309"/>
      <c r="S37" s="309">
        <f>SUM(S28:S36)</f>
        <v>35575000</v>
      </c>
      <c r="T37" s="309">
        <f>SUM(T28:T36)</f>
        <v>27225000</v>
      </c>
      <c r="U37" s="309"/>
      <c r="V37" s="309">
        <f>SUM(V28:V36)</f>
        <v>0</v>
      </c>
      <c r="W37" s="309">
        <f>SUM(W28:W36)</f>
        <v>0</v>
      </c>
      <c r="X37" s="309">
        <f>SUM(X28:X36)</f>
        <v>0</v>
      </c>
      <c r="Y37" s="300"/>
      <c r="Z37" s="309">
        <f>SUM(Z28:Z36)</f>
        <v>0</v>
      </c>
      <c r="AA37" s="302"/>
      <c r="AB37" s="302" t="str">
        <f t="shared" si="13"/>
        <v/>
      </c>
      <c r="AC37" s="303">
        <f t="shared" si="14"/>
        <v>0</v>
      </c>
      <c r="AD37" s="303" t="str">
        <f t="shared" si="15"/>
        <v/>
      </c>
    </row>
    <row r="38" spans="1:30" s="316" customFormat="1" ht="13.5">
      <c r="A38" s="290" t="str">
        <f t="shared" si="24"/>
        <v/>
      </c>
      <c r="B38" s="291"/>
      <c r="C38" s="75" t="s">
        <v>81</v>
      </c>
      <c r="D38" s="310"/>
      <c r="E38" s="241"/>
      <c r="F38" s="311"/>
      <c r="G38" s="311"/>
      <c r="H38" s="311"/>
      <c r="I38" s="312"/>
      <c r="J38" s="311"/>
      <c r="K38" s="312"/>
      <c r="L38" s="311"/>
      <c r="M38" s="312"/>
      <c r="N38" s="236"/>
      <c r="O38" s="313"/>
      <c r="P38" s="311"/>
      <c r="Q38" s="311"/>
      <c r="R38" s="312"/>
      <c r="S38" s="311"/>
      <c r="T38" s="311"/>
      <c r="U38" s="235"/>
      <c r="V38" s="318"/>
      <c r="W38" s="231"/>
      <c r="X38" s="231"/>
      <c r="Y38" s="315"/>
      <c r="AA38" s="302"/>
      <c r="AB38" s="302" t="str">
        <f t="shared" si="13"/>
        <v/>
      </c>
      <c r="AC38" s="303">
        <f t="shared" si="14"/>
        <v>0</v>
      </c>
      <c r="AD38" s="303" t="str">
        <f t="shared" si="15"/>
        <v/>
      </c>
    </row>
    <row r="39" spans="1:30" s="262" customFormat="1" ht="12.75">
      <c r="A39" s="290" t="str">
        <f t="shared" si="24"/>
        <v/>
      </c>
      <c r="B39" s="291"/>
      <c r="C39" s="292" t="str">
        <f>+Fyrningarskýrsla!A25</f>
        <v>Lyftari AB 420</v>
      </c>
      <c r="D39" s="293">
        <f>+Fyrningarskýrsla!C25</f>
        <v>2008</v>
      </c>
      <c r="E39" s="293"/>
      <c r="F39" s="294">
        <f>+Fyrningarskýrsla!E25</f>
        <v>6000000</v>
      </c>
      <c r="G39" s="294">
        <v>900000</v>
      </c>
      <c r="H39" s="295">
        <f t="shared" ref="H39:H45" si="25">+F39-G39</f>
        <v>5100000</v>
      </c>
      <c r="I39" s="286"/>
      <c r="J39" s="295"/>
      <c r="K39" s="286"/>
      <c r="L39" s="295">
        <f t="shared" ref="L39:L45" si="26">IF(OR(AND(F39&gt;0,J39&gt;0),AND(F39&lt;0,J39&gt;0)),"VILLA",ROUND(IF((OR(J39=0,J39="")),F39*STU,IF(J39&lt;0,F39*STU,J39)),0))</f>
        <v>6000000</v>
      </c>
      <c r="M39" s="286"/>
      <c r="N39" s="296">
        <v>0.15</v>
      </c>
      <c r="O39" s="287"/>
      <c r="P39" s="295">
        <f t="shared" ref="P39:P45" si="27">ROUND(INT(MAX(IF((G39+H39*N39*D$10/12)&gt;(0.9*L39),IF(J39&lt;0,0,0.9*F39-G39),IF(J39&lt;0,0,(H39+J39)*N39*D$10/12)),0)+0.5),0)</f>
        <v>765000</v>
      </c>
      <c r="Q39" s="295" t="str">
        <f t="shared" ref="Q39:Q45" si="28">IF(J39&lt;0,H39-P39+J39,"")</f>
        <v/>
      </c>
      <c r="R39" s="286"/>
      <c r="S39" s="295">
        <f t="shared" ref="S39:S45" si="29">IF(J39&lt;0,0,G39+P39)</f>
        <v>1665000</v>
      </c>
      <c r="T39" s="295">
        <f t="shared" ref="T39:T45" si="30">IF(J39&lt;0,0,L39-S39)</f>
        <v>4335000</v>
      </c>
      <c r="U39" s="297"/>
      <c r="V39" s="298">
        <f t="shared" ref="V39:V45" si="31">ROUND((X39+W39),0)</f>
        <v>0</v>
      </c>
      <c r="W39" s="299">
        <f t="shared" ref="W39:W45" si="32">ROUND(IF(X39=0,0,IF(J39&lt;0,-(X39),IF((L39*10%&gt;T39-X39),-ROUND((L39*10%-T39+X39),0),0))),0)</f>
        <v>0</v>
      </c>
      <c r="X39" s="266">
        <v>0</v>
      </c>
      <c r="Y39" s="300"/>
      <c r="AA39" s="302"/>
      <c r="AB39" s="302" t="str">
        <f t="shared" si="13"/>
        <v/>
      </c>
      <c r="AC39" s="303">
        <f t="shared" si="14"/>
        <v>0</v>
      </c>
      <c r="AD39" s="303" t="str">
        <f t="shared" si="15"/>
        <v/>
      </c>
    </row>
    <row r="40" spans="1:30" s="262" customFormat="1" ht="12.75">
      <c r="A40" s="290" t="str">
        <f t="shared" si="24"/>
        <v/>
      </c>
      <c r="B40" s="291"/>
      <c r="C40" s="292" t="str">
        <f>+Fyrningarskýrsla!A34</f>
        <v>Rennibekkur</v>
      </c>
      <c r="D40" s="293">
        <f>+Fyrningarskýrsla!C34</f>
        <v>2008</v>
      </c>
      <c r="E40" s="293"/>
      <c r="F40" s="294">
        <f>+Fyrningarskýrsla!E34</f>
        <v>2000000</v>
      </c>
      <c r="G40" s="294">
        <v>300000</v>
      </c>
      <c r="H40" s="295">
        <f t="shared" si="25"/>
        <v>1700000</v>
      </c>
      <c r="I40" s="286"/>
      <c r="J40" s="295"/>
      <c r="K40" s="286"/>
      <c r="L40" s="295">
        <f t="shared" si="26"/>
        <v>2000000</v>
      </c>
      <c r="M40" s="286"/>
      <c r="N40" s="296">
        <v>0.15</v>
      </c>
      <c r="O40" s="287"/>
      <c r="P40" s="295">
        <f t="shared" si="27"/>
        <v>255000</v>
      </c>
      <c r="Q40" s="295" t="str">
        <f t="shared" si="28"/>
        <v/>
      </c>
      <c r="R40" s="286"/>
      <c r="S40" s="295">
        <f t="shared" si="29"/>
        <v>555000</v>
      </c>
      <c r="T40" s="295">
        <f t="shared" si="30"/>
        <v>1445000</v>
      </c>
      <c r="U40" s="297"/>
      <c r="V40" s="298">
        <f t="shared" si="31"/>
        <v>0</v>
      </c>
      <c r="W40" s="299">
        <f t="shared" si="32"/>
        <v>0</v>
      </c>
      <c r="X40" s="266">
        <v>0</v>
      </c>
      <c r="Y40" s="300"/>
      <c r="AA40" s="302"/>
      <c r="AB40" s="302" t="str">
        <f t="shared" si="13"/>
        <v/>
      </c>
      <c r="AC40" s="303">
        <f t="shared" si="14"/>
        <v>0</v>
      </c>
      <c r="AD40" s="303" t="str">
        <f t="shared" si="15"/>
        <v/>
      </c>
    </row>
    <row r="41" spans="1:30" s="262" customFormat="1" ht="12.75" hidden="1" outlineLevel="1">
      <c r="A41" s="290" t="str">
        <f t="shared" si="24"/>
        <v/>
      </c>
      <c r="B41" s="291"/>
      <c r="C41" s="292"/>
      <c r="D41" s="293"/>
      <c r="E41" s="285"/>
      <c r="F41" s="294"/>
      <c r="G41" s="294"/>
      <c r="H41" s="295">
        <f t="shared" si="25"/>
        <v>0</v>
      </c>
      <c r="I41" s="286"/>
      <c r="J41" s="295"/>
      <c r="K41" s="286"/>
      <c r="L41" s="295">
        <f t="shared" si="26"/>
        <v>0</v>
      </c>
      <c r="M41" s="286"/>
      <c r="N41" s="296"/>
      <c r="O41" s="287"/>
      <c r="P41" s="295">
        <f t="shared" si="27"/>
        <v>0</v>
      </c>
      <c r="Q41" s="295" t="str">
        <f t="shared" si="28"/>
        <v/>
      </c>
      <c r="R41" s="286"/>
      <c r="S41" s="295">
        <f t="shared" si="29"/>
        <v>0</v>
      </c>
      <c r="T41" s="295">
        <f t="shared" si="30"/>
        <v>0</v>
      </c>
      <c r="U41" s="297"/>
      <c r="V41" s="298">
        <f t="shared" si="31"/>
        <v>0</v>
      </c>
      <c r="W41" s="299">
        <f t="shared" si="32"/>
        <v>0</v>
      </c>
      <c r="X41" s="266">
        <v>0</v>
      </c>
      <c r="Y41" s="300"/>
      <c r="AA41" s="302"/>
      <c r="AB41" s="302" t="str">
        <f t="shared" si="13"/>
        <v/>
      </c>
      <c r="AC41" s="303">
        <f t="shared" si="14"/>
        <v>0</v>
      </c>
      <c r="AD41" s="303" t="str">
        <f t="shared" si="15"/>
        <v/>
      </c>
    </row>
    <row r="42" spans="1:30" s="262" customFormat="1" ht="12.75" hidden="1" outlineLevel="1">
      <c r="A42" s="290" t="str">
        <f t="shared" si="24"/>
        <v/>
      </c>
      <c r="B42" s="291"/>
      <c r="C42" s="292"/>
      <c r="D42" s="293"/>
      <c r="E42" s="285"/>
      <c r="F42" s="294"/>
      <c r="G42" s="294"/>
      <c r="H42" s="295">
        <f t="shared" si="25"/>
        <v>0</v>
      </c>
      <c r="I42" s="286"/>
      <c r="J42" s="295"/>
      <c r="K42" s="286"/>
      <c r="L42" s="295">
        <f t="shared" si="26"/>
        <v>0</v>
      </c>
      <c r="M42" s="286"/>
      <c r="N42" s="296"/>
      <c r="O42" s="287"/>
      <c r="P42" s="295">
        <f t="shared" si="27"/>
        <v>0</v>
      </c>
      <c r="Q42" s="295" t="str">
        <f t="shared" si="28"/>
        <v/>
      </c>
      <c r="R42" s="286"/>
      <c r="S42" s="295">
        <f t="shared" si="29"/>
        <v>0</v>
      </c>
      <c r="T42" s="295">
        <f t="shared" si="30"/>
        <v>0</v>
      </c>
      <c r="U42" s="297"/>
      <c r="V42" s="298">
        <f t="shared" si="31"/>
        <v>0</v>
      </c>
      <c r="W42" s="299">
        <f t="shared" si="32"/>
        <v>0</v>
      </c>
      <c r="X42" s="266">
        <v>0</v>
      </c>
      <c r="Y42" s="300"/>
      <c r="AA42" s="302"/>
      <c r="AB42" s="302" t="str">
        <f t="shared" si="13"/>
        <v/>
      </c>
      <c r="AC42" s="303">
        <f t="shared" si="14"/>
        <v>0</v>
      </c>
      <c r="AD42" s="303" t="str">
        <f t="shared" si="15"/>
        <v/>
      </c>
    </row>
    <row r="43" spans="1:30" s="262" customFormat="1" ht="12.75" hidden="1" outlineLevel="1">
      <c r="A43" s="290" t="str">
        <f t="shared" si="24"/>
        <v/>
      </c>
      <c r="B43" s="291"/>
      <c r="C43" s="292"/>
      <c r="D43" s="293"/>
      <c r="E43" s="285"/>
      <c r="F43" s="294"/>
      <c r="G43" s="294"/>
      <c r="H43" s="295">
        <f t="shared" si="25"/>
        <v>0</v>
      </c>
      <c r="I43" s="286"/>
      <c r="J43" s="295"/>
      <c r="K43" s="286"/>
      <c r="L43" s="295">
        <f t="shared" si="26"/>
        <v>0</v>
      </c>
      <c r="M43" s="286"/>
      <c r="N43" s="296"/>
      <c r="O43" s="287"/>
      <c r="P43" s="295">
        <f t="shared" si="27"/>
        <v>0</v>
      </c>
      <c r="Q43" s="295" t="str">
        <f t="shared" si="28"/>
        <v/>
      </c>
      <c r="R43" s="286"/>
      <c r="S43" s="295">
        <f t="shared" si="29"/>
        <v>0</v>
      </c>
      <c r="T43" s="295">
        <f t="shared" si="30"/>
        <v>0</v>
      </c>
      <c r="U43" s="297"/>
      <c r="V43" s="298">
        <f t="shared" si="31"/>
        <v>0</v>
      </c>
      <c r="W43" s="299">
        <f t="shared" si="32"/>
        <v>0</v>
      </c>
      <c r="X43" s="266">
        <v>0</v>
      </c>
      <c r="Y43" s="300"/>
      <c r="AA43" s="302"/>
      <c r="AB43" s="302" t="str">
        <f t="shared" si="13"/>
        <v/>
      </c>
      <c r="AC43" s="303">
        <f t="shared" si="14"/>
        <v>0</v>
      </c>
      <c r="AD43" s="303" t="str">
        <f t="shared" si="15"/>
        <v/>
      </c>
    </row>
    <row r="44" spans="1:30" s="262" customFormat="1" ht="12.75" hidden="1" customHeight="1" outlineLevel="1">
      <c r="A44" s="290" t="str">
        <f t="shared" si="24"/>
        <v/>
      </c>
      <c r="B44" s="291"/>
      <c r="C44" s="292"/>
      <c r="D44" s="293"/>
      <c r="E44" s="285"/>
      <c r="F44" s="294"/>
      <c r="G44" s="294"/>
      <c r="H44" s="295">
        <f t="shared" si="25"/>
        <v>0</v>
      </c>
      <c r="I44" s="286"/>
      <c r="J44" s="295"/>
      <c r="K44" s="286"/>
      <c r="L44" s="295">
        <f t="shared" si="26"/>
        <v>0</v>
      </c>
      <c r="M44" s="286"/>
      <c r="N44" s="296"/>
      <c r="O44" s="287"/>
      <c r="P44" s="295">
        <f t="shared" si="27"/>
        <v>0</v>
      </c>
      <c r="Q44" s="295" t="str">
        <f t="shared" si="28"/>
        <v/>
      </c>
      <c r="R44" s="286"/>
      <c r="S44" s="295">
        <f t="shared" si="29"/>
        <v>0</v>
      </c>
      <c r="T44" s="295">
        <f t="shared" si="30"/>
        <v>0</v>
      </c>
      <c r="U44" s="297"/>
      <c r="V44" s="298">
        <f t="shared" si="31"/>
        <v>0</v>
      </c>
      <c r="W44" s="299">
        <f t="shared" si="32"/>
        <v>0</v>
      </c>
      <c r="X44" s="266">
        <v>0</v>
      </c>
      <c r="Y44" s="300"/>
      <c r="AA44" s="302"/>
      <c r="AB44" s="302" t="str">
        <f t="shared" si="13"/>
        <v/>
      </c>
      <c r="AC44" s="303">
        <f t="shared" si="14"/>
        <v>0</v>
      </c>
      <c r="AD44" s="303" t="str">
        <f t="shared" si="15"/>
        <v/>
      </c>
    </row>
    <row r="45" spans="1:30" s="262" customFormat="1" ht="12.75" hidden="1" customHeight="1" outlineLevel="1">
      <c r="A45" s="290" t="str">
        <f t="shared" si="24"/>
        <v/>
      </c>
      <c r="B45" s="291"/>
      <c r="C45" s="292"/>
      <c r="D45" s="293"/>
      <c r="E45" s="285"/>
      <c r="F45" s="294"/>
      <c r="G45" s="294"/>
      <c r="H45" s="295">
        <f t="shared" si="25"/>
        <v>0</v>
      </c>
      <c r="I45" s="286"/>
      <c r="J45" s="295"/>
      <c r="K45" s="286"/>
      <c r="L45" s="295">
        <f t="shared" si="26"/>
        <v>0</v>
      </c>
      <c r="M45" s="286"/>
      <c r="N45" s="296"/>
      <c r="O45" s="287"/>
      <c r="P45" s="295">
        <f t="shared" si="27"/>
        <v>0</v>
      </c>
      <c r="Q45" s="295" t="str">
        <f t="shared" si="28"/>
        <v/>
      </c>
      <c r="R45" s="286"/>
      <c r="S45" s="295">
        <f t="shared" si="29"/>
        <v>0</v>
      </c>
      <c r="T45" s="295">
        <f t="shared" si="30"/>
        <v>0</v>
      </c>
      <c r="U45" s="297"/>
      <c r="V45" s="298">
        <f t="shared" si="31"/>
        <v>0</v>
      </c>
      <c r="W45" s="299">
        <f t="shared" si="32"/>
        <v>0</v>
      </c>
      <c r="X45" s="266">
        <v>0</v>
      </c>
      <c r="Y45" s="300"/>
      <c r="AA45" s="302"/>
      <c r="AB45" s="302" t="str">
        <f t="shared" si="13"/>
        <v/>
      </c>
      <c r="AC45" s="303">
        <f t="shared" si="14"/>
        <v>0</v>
      </c>
      <c r="AD45" s="303" t="str">
        <f t="shared" si="15"/>
        <v/>
      </c>
    </row>
    <row r="46" spans="1:30" s="262" customFormat="1" ht="5.25" customHeight="1" collapsed="1">
      <c r="A46" s="290"/>
      <c r="B46" s="291"/>
      <c r="C46" s="308"/>
      <c r="D46" s="305"/>
      <c r="E46" s="285"/>
      <c r="F46" s="304"/>
      <c r="G46" s="295"/>
      <c r="H46" s="295"/>
      <c r="I46" s="286"/>
      <c r="J46" s="295"/>
      <c r="K46" s="286"/>
      <c r="L46" s="295"/>
      <c r="M46" s="286"/>
      <c r="N46" s="260"/>
      <c r="O46" s="287"/>
      <c r="P46" s="295"/>
      <c r="Q46" s="295"/>
      <c r="R46" s="286"/>
      <c r="S46" s="295"/>
      <c r="T46" s="295"/>
      <c r="U46" s="297"/>
      <c r="V46" s="298"/>
      <c r="W46" s="299"/>
      <c r="X46" s="266"/>
      <c r="Y46" s="300"/>
      <c r="AA46" s="306"/>
      <c r="AB46" s="306"/>
      <c r="AC46" s="307"/>
      <c r="AD46" s="307"/>
    </row>
    <row r="47" spans="1:30" s="262" customFormat="1" ht="10.5" customHeight="1">
      <c r="A47" s="290" t="str">
        <f t="shared" ref="A47:A74" si="33">+AD47</f>
        <v/>
      </c>
      <c r="B47" s="291"/>
      <c r="C47" s="308"/>
      <c r="D47" s="284"/>
      <c r="E47" s="285"/>
      <c r="F47" s="309">
        <f>SUM(F39:F46)</f>
        <v>8000000</v>
      </c>
      <c r="G47" s="309">
        <f>SUM(G39:G46)</f>
        <v>1200000</v>
      </c>
      <c r="H47" s="309">
        <f>SUM(H39:H46)</f>
        <v>6800000</v>
      </c>
      <c r="I47" s="286"/>
      <c r="J47" s="309">
        <f>SUM(J39:J46)</f>
        <v>0</v>
      </c>
      <c r="K47" s="286"/>
      <c r="L47" s="309">
        <f>SUM(L39:L46)</f>
        <v>8000000</v>
      </c>
      <c r="M47" s="309"/>
      <c r="N47" s="274"/>
      <c r="O47" s="287"/>
      <c r="P47" s="309">
        <f>SUM(P39:P46)</f>
        <v>1020000</v>
      </c>
      <c r="Q47" s="309">
        <f>SUM(Q39:Q46)</f>
        <v>0</v>
      </c>
      <c r="R47" s="309"/>
      <c r="S47" s="309">
        <f>SUM(S39:S46)</f>
        <v>2220000</v>
      </c>
      <c r="T47" s="309">
        <f>SUM(T39:T46)</f>
        <v>5780000</v>
      </c>
      <c r="U47" s="297"/>
      <c r="V47" s="309">
        <f>SUM(V39:V46)</f>
        <v>0</v>
      </c>
      <c r="W47" s="309">
        <f>SUM(W39:W46)</f>
        <v>0</v>
      </c>
      <c r="X47" s="309">
        <f>SUM(X39:X46)</f>
        <v>0</v>
      </c>
      <c r="Y47" s="300"/>
      <c r="Z47" s="309">
        <f>SUM(Z39:Z46)</f>
        <v>0</v>
      </c>
      <c r="AA47" s="302"/>
      <c r="AB47" s="302" t="str">
        <f t="shared" ref="AB47:AB74" si="34">RIGHT(B47,6)</f>
        <v/>
      </c>
      <c r="AC47" s="303">
        <f t="shared" ref="AC47:AC74" si="35">+IF(AB47="",0,IF(LEFT(AB47,1)="0","10",LEFT(AB47,1)))</f>
        <v>0</v>
      </c>
      <c r="AD47" s="303" t="str">
        <f t="shared" ref="AD47:AD74" si="36">+IF(AC47=0,"",AC47*1)</f>
        <v/>
      </c>
    </row>
    <row r="48" spans="1:30" s="262" customFormat="1" ht="13.5" hidden="1" outlineLevel="1" collapsed="1">
      <c r="A48" s="290" t="str">
        <f t="shared" si="33"/>
        <v/>
      </c>
      <c r="B48" s="291"/>
      <c r="C48" s="75" t="s">
        <v>82</v>
      </c>
      <c r="D48" s="284"/>
      <c r="E48" s="285"/>
      <c r="F48" s="295"/>
      <c r="G48" s="295"/>
      <c r="H48" s="295"/>
      <c r="I48" s="286"/>
      <c r="J48" s="295"/>
      <c r="K48" s="286"/>
      <c r="L48" s="295"/>
      <c r="M48" s="286"/>
      <c r="N48" s="260"/>
      <c r="O48" s="287"/>
      <c r="P48" s="295"/>
      <c r="Q48" s="295"/>
      <c r="R48" s="286"/>
      <c r="S48" s="295"/>
      <c r="T48" s="295"/>
      <c r="U48" s="297"/>
      <c r="V48" s="298"/>
      <c r="W48" s="266"/>
      <c r="X48" s="266"/>
      <c r="Y48" s="315"/>
      <c r="AA48" s="302"/>
      <c r="AB48" s="302" t="str">
        <f t="shared" si="34"/>
        <v/>
      </c>
      <c r="AC48" s="303">
        <f t="shared" si="35"/>
        <v>0</v>
      </c>
      <c r="AD48" s="303" t="str">
        <f t="shared" si="36"/>
        <v/>
      </c>
    </row>
    <row r="49" spans="1:30" s="262" customFormat="1" ht="12.75" hidden="1" outlineLevel="1">
      <c r="A49" s="290" t="str">
        <f t="shared" si="33"/>
        <v/>
      </c>
      <c r="B49" s="291"/>
      <c r="E49" s="293"/>
      <c r="F49" s="294"/>
      <c r="G49" s="294"/>
      <c r="H49" s="295">
        <f>+F49-G49</f>
        <v>0</v>
      </c>
      <c r="I49" s="286"/>
      <c r="J49" s="295"/>
      <c r="K49" s="286"/>
      <c r="L49" s="295">
        <f>IF(OR(AND(F49&gt;0,J49&gt;0),AND(F49&lt;0,J49&gt;0)),"VILLA",ROUND(IF((OR(J49=0,J49="")),F49*STU,IF(J49&lt;0,F49*STU,J49)),0))</f>
        <v>0</v>
      </c>
      <c r="M49" s="286"/>
      <c r="N49" s="296"/>
      <c r="O49" s="287"/>
      <c r="P49" s="295">
        <f>ROUND(INT(MAX(IF((G49+H49*N49*D$10/12)&gt;(0.9*L49),IF(J49&lt;0,0,0.9*F49-G49),IF(J49&lt;0,0,(H49+J49)*N49*D$10/12)),0)+0.5),0)</f>
        <v>0</v>
      </c>
      <c r="Q49" s="295" t="str">
        <f t="shared" ref="Q49:Q56" si="37">IF(J49&lt;0,H49-P49+J49,"")</f>
        <v/>
      </c>
      <c r="R49" s="286"/>
      <c r="S49" s="295">
        <f t="shared" ref="S49:S55" si="38">IF(J49&lt;0,0,G49+P49)</f>
        <v>0</v>
      </c>
      <c r="T49" s="295">
        <f t="shared" ref="T49:T55" si="39">IF(J49&lt;0,0,L49-S49)</f>
        <v>0</v>
      </c>
      <c r="U49" s="297"/>
      <c r="V49" s="298">
        <f t="shared" ref="V49:V55" si="40">ROUND((X49+W49),0)</f>
        <v>0</v>
      </c>
      <c r="W49" s="299">
        <f t="shared" ref="W49:W55" si="41">ROUND(IF(X49=0,0,IF(J49&lt;0,-(X49),IF((L49*10%&gt;T49-X49),-ROUND((L49*10%-T49+X49),0),0))),0)</f>
        <v>0</v>
      </c>
      <c r="X49" s="266">
        <v>0</v>
      </c>
      <c r="Y49" s="300"/>
      <c r="AA49" s="302"/>
      <c r="AB49" s="302" t="str">
        <f t="shared" si="34"/>
        <v/>
      </c>
      <c r="AC49" s="303">
        <f t="shared" si="35"/>
        <v>0</v>
      </c>
      <c r="AD49" s="303" t="str">
        <f t="shared" si="36"/>
        <v/>
      </c>
    </row>
    <row r="50" spans="1:30" s="262" customFormat="1" ht="12.75" hidden="1" outlineLevel="1">
      <c r="A50" s="290" t="str">
        <f t="shared" si="33"/>
        <v/>
      </c>
      <c r="B50" s="291"/>
      <c r="E50" s="293"/>
      <c r="F50" s="294"/>
      <c r="G50" s="294"/>
      <c r="H50" s="295">
        <f>+F50-G50</f>
        <v>0</v>
      </c>
      <c r="I50" s="286"/>
      <c r="J50" s="295"/>
      <c r="K50" s="286"/>
      <c r="L50" s="295">
        <f>IF(OR(AND(F50&gt;0,J50&gt;0),AND(F50&lt;0,J50&gt;0)),"VILLA",ROUND(IF((OR(J50=0,J50="")),F50*STU,IF(J50&lt;0,F50*STU,J50)),0))</f>
        <v>0</v>
      </c>
      <c r="M50" s="286"/>
      <c r="N50" s="296"/>
      <c r="O50" s="287"/>
      <c r="P50" s="295">
        <f>ROUND(INT(MAX(IF((G50+H50*N50*D$10/12)&gt;(0.9*L50),IF(J50&lt;0,0,0.9*F50-G50),IF(J50&lt;0,0,(H50+J50)*N50*D$10/12)),0)+0.5),0)</f>
        <v>0</v>
      </c>
      <c r="Q50" s="295" t="str">
        <f t="shared" si="37"/>
        <v/>
      </c>
      <c r="R50" s="286"/>
      <c r="S50" s="295">
        <f t="shared" si="38"/>
        <v>0</v>
      </c>
      <c r="T50" s="295">
        <f t="shared" si="39"/>
        <v>0</v>
      </c>
      <c r="U50" s="297"/>
      <c r="V50" s="298">
        <f t="shared" si="40"/>
        <v>0</v>
      </c>
      <c r="W50" s="299">
        <f t="shared" si="41"/>
        <v>0</v>
      </c>
      <c r="X50" s="266">
        <v>0</v>
      </c>
      <c r="Y50" s="300"/>
      <c r="AA50" s="302"/>
      <c r="AB50" s="302" t="str">
        <f t="shared" si="34"/>
        <v/>
      </c>
      <c r="AC50" s="303">
        <f t="shared" si="35"/>
        <v>0</v>
      </c>
      <c r="AD50" s="303" t="str">
        <f t="shared" si="36"/>
        <v/>
      </c>
    </row>
    <row r="51" spans="1:30" s="262" customFormat="1" ht="12.75" hidden="1" outlineLevel="1">
      <c r="A51" s="290" t="str">
        <f t="shared" si="33"/>
        <v/>
      </c>
      <c r="B51" s="291"/>
      <c r="E51" s="293"/>
      <c r="F51" s="294"/>
      <c r="G51" s="294"/>
      <c r="H51" s="295">
        <f>+F51-G51</f>
        <v>0</v>
      </c>
      <c r="I51" s="286"/>
      <c r="J51" s="295"/>
      <c r="K51" s="286"/>
      <c r="L51" s="295">
        <f>IF(OR(AND(F51&gt;0,J51&gt;0),AND(F51&lt;0,J51&gt;0)),"VILLA",ROUND(IF((OR(J51=0,J51="")),F51*STU,IF(J51&lt;0,F51*STU,J51)),0))</f>
        <v>0</v>
      </c>
      <c r="M51" s="286"/>
      <c r="N51" s="296"/>
      <c r="O51" s="287"/>
      <c r="P51" s="295">
        <f>ROUND(INT(MAX(IF((G51+H51*N51*D$10/12)&gt;(0.9*L51),IF(J51&lt;0,0,0.9*F51-G51),IF(J51&lt;0,0,(H51+J51)*N51*D$10/12)),0)+0.5),0)</f>
        <v>0</v>
      </c>
      <c r="Q51" s="295" t="str">
        <f t="shared" si="37"/>
        <v/>
      </c>
      <c r="R51" s="286"/>
      <c r="S51" s="295">
        <f t="shared" si="38"/>
        <v>0</v>
      </c>
      <c r="T51" s="295">
        <f t="shared" si="39"/>
        <v>0</v>
      </c>
      <c r="U51" s="297"/>
      <c r="V51" s="298">
        <f t="shared" si="40"/>
        <v>0</v>
      </c>
      <c r="W51" s="299">
        <f t="shared" si="41"/>
        <v>0</v>
      </c>
      <c r="X51" s="266">
        <v>0</v>
      </c>
      <c r="Y51" s="300"/>
      <c r="AA51" s="302"/>
      <c r="AB51" s="302" t="str">
        <f t="shared" si="34"/>
        <v/>
      </c>
      <c r="AC51" s="303">
        <f t="shared" si="35"/>
        <v>0</v>
      </c>
      <c r="AD51" s="303" t="str">
        <f t="shared" si="36"/>
        <v/>
      </c>
    </row>
    <row r="52" spans="1:30" s="262" customFormat="1" ht="12.75" hidden="1" outlineLevel="1">
      <c r="A52" s="290" t="str">
        <f t="shared" si="33"/>
        <v/>
      </c>
      <c r="B52" s="291"/>
      <c r="C52" s="292"/>
      <c r="D52" s="293"/>
      <c r="E52" s="285"/>
      <c r="F52" s="294"/>
      <c r="G52" s="294"/>
      <c r="H52" s="295">
        <f t="shared" ref="H52:H55" si="42">+F52-G52</f>
        <v>0</v>
      </c>
      <c r="I52" s="286"/>
      <c r="J52" s="295"/>
      <c r="K52" s="286"/>
      <c r="L52" s="295">
        <f t="shared" ref="L52:L55" si="43">IF(OR(AND(F52&gt;0,J52&gt;0),AND(F52&lt;0,J52&gt;0)),"VILLA",ROUND(IF((OR(J52=0,J52="")),F52*STU,IF(J52&lt;0,F52*STU,J52)),0))</f>
        <v>0</v>
      </c>
      <c r="M52" s="286"/>
      <c r="N52" s="296"/>
      <c r="O52" s="287"/>
      <c r="P52" s="295">
        <f t="shared" ref="P52:P55" si="44">ROUND(INT(MAX(IF((G52+H52*N52*D$10/12)&gt;(0.9*L52),IF(J52&lt;0,0,0.9*F52-G52),IF(J52&lt;0,0,(H52+J52)*N52*D$10/12)),0)+0.5),0)</f>
        <v>0</v>
      </c>
      <c r="Q52" s="295" t="str">
        <f t="shared" si="37"/>
        <v/>
      </c>
      <c r="R52" s="286"/>
      <c r="S52" s="295">
        <f t="shared" si="38"/>
        <v>0</v>
      </c>
      <c r="T52" s="295">
        <f t="shared" si="39"/>
        <v>0</v>
      </c>
      <c r="U52" s="297"/>
      <c r="V52" s="298">
        <f t="shared" si="40"/>
        <v>0</v>
      </c>
      <c r="W52" s="299">
        <f t="shared" si="41"/>
        <v>0</v>
      </c>
      <c r="X52" s="266">
        <v>0</v>
      </c>
      <c r="Y52" s="300"/>
      <c r="AA52" s="302"/>
      <c r="AB52" s="302" t="str">
        <f t="shared" si="34"/>
        <v/>
      </c>
      <c r="AC52" s="303">
        <f t="shared" si="35"/>
        <v>0</v>
      </c>
      <c r="AD52" s="303" t="str">
        <f t="shared" si="36"/>
        <v/>
      </c>
    </row>
    <row r="53" spans="1:30" s="262" customFormat="1" ht="12.75" hidden="1" outlineLevel="1">
      <c r="A53" s="290" t="str">
        <f t="shared" si="33"/>
        <v/>
      </c>
      <c r="B53" s="291"/>
      <c r="C53" s="319"/>
      <c r="D53" s="293"/>
      <c r="E53" s="285"/>
      <c r="F53" s="294"/>
      <c r="G53" s="294"/>
      <c r="H53" s="295">
        <f t="shared" si="42"/>
        <v>0</v>
      </c>
      <c r="I53" s="286"/>
      <c r="J53" s="295"/>
      <c r="K53" s="286"/>
      <c r="L53" s="295">
        <f t="shared" si="43"/>
        <v>0</v>
      </c>
      <c r="M53" s="286"/>
      <c r="N53" s="296"/>
      <c r="O53" s="287"/>
      <c r="P53" s="295">
        <f t="shared" si="44"/>
        <v>0</v>
      </c>
      <c r="Q53" s="295" t="str">
        <f t="shared" si="37"/>
        <v/>
      </c>
      <c r="R53" s="286"/>
      <c r="S53" s="295">
        <f t="shared" si="38"/>
        <v>0</v>
      </c>
      <c r="T53" s="295">
        <f t="shared" si="39"/>
        <v>0</v>
      </c>
      <c r="U53" s="297"/>
      <c r="V53" s="298">
        <f t="shared" si="40"/>
        <v>0</v>
      </c>
      <c r="W53" s="299">
        <f t="shared" si="41"/>
        <v>0</v>
      </c>
      <c r="X53" s="266">
        <v>0</v>
      </c>
      <c r="Y53" s="300"/>
      <c r="AA53" s="302"/>
      <c r="AB53" s="302" t="str">
        <f t="shared" si="34"/>
        <v/>
      </c>
      <c r="AC53" s="303">
        <f t="shared" si="35"/>
        <v>0</v>
      </c>
      <c r="AD53" s="303" t="str">
        <f t="shared" si="36"/>
        <v/>
      </c>
    </row>
    <row r="54" spans="1:30" s="262" customFormat="1" ht="12.75" hidden="1" outlineLevel="1">
      <c r="A54" s="290" t="str">
        <f t="shared" si="33"/>
        <v/>
      </c>
      <c r="B54" s="291"/>
      <c r="C54" s="319"/>
      <c r="D54" s="293"/>
      <c r="E54" s="285"/>
      <c r="F54" s="294"/>
      <c r="G54" s="294"/>
      <c r="H54" s="295">
        <f t="shared" si="42"/>
        <v>0</v>
      </c>
      <c r="I54" s="286"/>
      <c r="J54" s="295"/>
      <c r="K54" s="286"/>
      <c r="L54" s="295">
        <f t="shared" si="43"/>
        <v>0</v>
      </c>
      <c r="M54" s="286"/>
      <c r="N54" s="296"/>
      <c r="O54" s="287"/>
      <c r="P54" s="295">
        <f t="shared" si="44"/>
        <v>0</v>
      </c>
      <c r="Q54" s="295" t="str">
        <f t="shared" si="37"/>
        <v/>
      </c>
      <c r="R54" s="286"/>
      <c r="S54" s="295">
        <f t="shared" si="38"/>
        <v>0</v>
      </c>
      <c r="T54" s="295">
        <f t="shared" si="39"/>
        <v>0</v>
      </c>
      <c r="U54" s="297"/>
      <c r="V54" s="298">
        <f t="shared" si="40"/>
        <v>0</v>
      </c>
      <c r="W54" s="299">
        <f t="shared" si="41"/>
        <v>0</v>
      </c>
      <c r="X54" s="266">
        <v>0</v>
      </c>
      <c r="Y54" s="300"/>
      <c r="AA54" s="302"/>
      <c r="AB54" s="302" t="str">
        <f t="shared" si="34"/>
        <v/>
      </c>
      <c r="AC54" s="303">
        <f t="shared" si="35"/>
        <v>0</v>
      </c>
      <c r="AD54" s="303" t="str">
        <f t="shared" si="36"/>
        <v/>
      </c>
    </row>
    <row r="55" spans="1:30" s="262" customFormat="1" ht="12.75" hidden="1" outlineLevel="1">
      <c r="A55" s="290" t="str">
        <f t="shared" si="33"/>
        <v/>
      </c>
      <c r="B55" s="291"/>
      <c r="C55" s="319"/>
      <c r="D55" s="293"/>
      <c r="E55" s="285"/>
      <c r="F55" s="294"/>
      <c r="G55" s="294"/>
      <c r="H55" s="295">
        <f t="shared" si="42"/>
        <v>0</v>
      </c>
      <c r="I55" s="286"/>
      <c r="J55" s="295"/>
      <c r="K55" s="286"/>
      <c r="L55" s="295">
        <f t="shared" si="43"/>
        <v>0</v>
      </c>
      <c r="M55" s="286"/>
      <c r="N55" s="296"/>
      <c r="O55" s="287"/>
      <c r="P55" s="295">
        <f t="shared" si="44"/>
        <v>0</v>
      </c>
      <c r="Q55" s="295" t="str">
        <f t="shared" si="37"/>
        <v/>
      </c>
      <c r="R55" s="286"/>
      <c r="S55" s="295">
        <f t="shared" si="38"/>
        <v>0</v>
      </c>
      <c r="T55" s="295">
        <f t="shared" si="39"/>
        <v>0</v>
      </c>
      <c r="U55" s="297"/>
      <c r="V55" s="298">
        <f t="shared" si="40"/>
        <v>0</v>
      </c>
      <c r="W55" s="299">
        <f t="shared" si="41"/>
        <v>0</v>
      </c>
      <c r="X55" s="266">
        <v>0</v>
      </c>
      <c r="Y55" s="300"/>
      <c r="AA55" s="302"/>
      <c r="AB55" s="302" t="str">
        <f t="shared" si="34"/>
        <v/>
      </c>
      <c r="AC55" s="303">
        <f t="shared" si="35"/>
        <v>0</v>
      </c>
      <c r="AD55" s="303" t="str">
        <f t="shared" si="36"/>
        <v/>
      </c>
    </row>
    <row r="56" spans="1:30" s="262" customFormat="1" ht="5.25" hidden="1" customHeight="1" outlineLevel="1">
      <c r="A56" s="290" t="str">
        <f t="shared" si="33"/>
        <v/>
      </c>
      <c r="B56" s="291"/>
      <c r="C56" s="308"/>
      <c r="D56" s="317"/>
      <c r="E56" s="285"/>
      <c r="F56" s="295"/>
      <c r="G56" s="295"/>
      <c r="H56" s="295"/>
      <c r="I56" s="286"/>
      <c r="J56" s="295"/>
      <c r="K56" s="286"/>
      <c r="L56" s="295"/>
      <c r="M56" s="286"/>
      <c r="N56" s="274"/>
      <c r="O56" s="287"/>
      <c r="P56" s="295"/>
      <c r="Q56" s="295" t="str">
        <f t="shared" si="37"/>
        <v/>
      </c>
      <c r="R56" s="286"/>
      <c r="S56" s="295"/>
      <c r="T56" s="295"/>
      <c r="U56" s="297"/>
      <c r="V56" s="298"/>
      <c r="W56" s="299"/>
      <c r="X56" s="266"/>
      <c r="Y56" s="300"/>
      <c r="AA56" s="302"/>
      <c r="AB56" s="302" t="str">
        <f t="shared" si="34"/>
        <v/>
      </c>
      <c r="AC56" s="303">
        <f t="shared" si="35"/>
        <v>0</v>
      </c>
      <c r="AD56" s="303" t="str">
        <f t="shared" si="36"/>
        <v/>
      </c>
    </row>
    <row r="57" spans="1:30" s="262" customFormat="1" ht="10.5" hidden="1" customHeight="1" outlineLevel="1">
      <c r="A57" s="290" t="str">
        <f t="shared" si="33"/>
        <v/>
      </c>
      <c r="B57" s="291"/>
      <c r="C57" s="308"/>
      <c r="D57" s="284"/>
      <c r="E57" s="285"/>
      <c r="F57" s="309">
        <f>SUM(F49:F56)</f>
        <v>0</v>
      </c>
      <c r="G57" s="309">
        <f>SUM(G49:G56)</f>
        <v>0</v>
      </c>
      <c r="H57" s="309">
        <f>SUM(H49:H56)</f>
        <v>0</v>
      </c>
      <c r="I57" s="286"/>
      <c r="J57" s="309">
        <f>SUM(J49:J56)</f>
        <v>0</v>
      </c>
      <c r="K57" s="286"/>
      <c r="L57" s="309">
        <f>SUM(L49:L56)</f>
        <v>0</v>
      </c>
      <c r="M57" s="286"/>
      <c r="N57" s="274"/>
      <c r="O57" s="287"/>
      <c r="P57" s="309">
        <f>SUM(P49:P56)</f>
        <v>0</v>
      </c>
      <c r="Q57" s="309">
        <f>SUM(Q49:Q56)</f>
        <v>0</v>
      </c>
      <c r="R57" s="309"/>
      <c r="S57" s="309">
        <f>SUM(S49:S56)</f>
        <v>0</v>
      </c>
      <c r="T57" s="309">
        <f>SUM(T49:T56)</f>
        <v>0</v>
      </c>
      <c r="U57" s="309"/>
      <c r="V57" s="309">
        <f>SUM(V49:V56)</f>
        <v>0</v>
      </c>
      <c r="W57" s="309">
        <f>SUM(W49:W56)</f>
        <v>0</v>
      </c>
      <c r="X57" s="309">
        <f>SUM(X49:X56)</f>
        <v>0</v>
      </c>
      <c r="Y57" s="300"/>
      <c r="Z57" s="309">
        <f>SUM(Z49:Z56)</f>
        <v>0</v>
      </c>
      <c r="AA57" s="302"/>
      <c r="AB57" s="302" t="str">
        <f t="shared" si="34"/>
        <v/>
      </c>
      <c r="AC57" s="303">
        <f t="shared" si="35"/>
        <v>0</v>
      </c>
      <c r="AD57" s="303" t="str">
        <f t="shared" si="36"/>
        <v/>
      </c>
    </row>
    <row r="58" spans="1:30" s="262" customFormat="1" ht="13.5" collapsed="1">
      <c r="A58" s="290" t="str">
        <f t="shared" si="33"/>
        <v/>
      </c>
      <c r="B58" s="291"/>
      <c r="C58" s="75" t="s">
        <v>83</v>
      </c>
      <c r="D58" s="284"/>
      <c r="E58" s="285"/>
      <c r="F58" s="295"/>
      <c r="G58" s="295"/>
      <c r="H58" s="295"/>
      <c r="I58" s="286"/>
      <c r="J58" s="295"/>
      <c r="K58" s="286"/>
      <c r="L58" s="295"/>
      <c r="M58" s="286"/>
      <c r="N58" s="260"/>
      <c r="O58" s="287"/>
      <c r="P58" s="295"/>
      <c r="Q58" s="295"/>
      <c r="R58" s="286"/>
      <c r="S58" s="295"/>
      <c r="T58" s="295"/>
      <c r="U58" s="297"/>
      <c r="V58" s="298"/>
      <c r="W58" s="266"/>
      <c r="X58" s="266"/>
      <c r="Y58" s="315"/>
      <c r="AA58" s="302"/>
      <c r="AB58" s="302" t="str">
        <f t="shared" si="34"/>
        <v/>
      </c>
      <c r="AC58" s="303">
        <f t="shared" si="35"/>
        <v>0</v>
      </c>
      <c r="AD58" s="303" t="str">
        <f t="shared" si="36"/>
        <v/>
      </c>
    </row>
    <row r="59" spans="1:30" s="262" customFormat="1" ht="12.75">
      <c r="A59" s="290" t="str">
        <f t="shared" si="33"/>
        <v/>
      </c>
      <c r="B59" s="291"/>
      <c r="C59" s="320" t="str">
        <f>+Fyrningarskýrsla!A66</f>
        <v>Audi TT</v>
      </c>
      <c r="D59" s="293">
        <f>+Fyrningarskýrsla!C66</f>
        <v>2007</v>
      </c>
      <c r="E59" s="293"/>
      <c r="F59" s="294">
        <f>+Fyrningarskýrsla!E66</f>
        <v>8000000</v>
      </c>
      <c r="G59" s="294">
        <v>1600000</v>
      </c>
      <c r="H59" s="295">
        <f>+F59-G59</f>
        <v>6400000</v>
      </c>
      <c r="I59" s="286"/>
      <c r="J59" s="295"/>
      <c r="K59" s="286"/>
      <c r="L59" s="295">
        <f>IF(OR(AND(F59&gt;0,J59&gt;0),AND(F59&lt;0,J59&gt;0)),"VILLA",ROUND(IF((OR(J59=0,J59="")),F59*STU,IF(J59&lt;0,F59*STU,J59)),0))</f>
        <v>8000000</v>
      </c>
      <c r="M59" s="286"/>
      <c r="N59" s="296">
        <v>0.15</v>
      </c>
      <c r="O59" s="287"/>
      <c r="P59" s="295">
        <f>ROUND(INT(MAX(IF((G59+H59*N59*D$10/12)&gt;(0.9*L59),IF(J59&lt;0,0,0.9*F59-G59),IF(J59&lt;0,0,(H59+J59)*N59*D$10/12)),0)+0.5),0)</f>
        <v>960000</v>
      </c>
      <c r="Q59" s="295" t="str">
        <f t="shared" ref="Q59:Q64" si="45">IF(J59&lt;0,H59-P59+J59,"")</f>
        <v/>
      </c>
      <c r="R59" s="286"/>
      <c r="S59" s="295">
        <f>IF(J59&lt;0,0,G59+P59)</f>
        <v>2560000</v>
      </c>
      <c r="T59" s="295">
        <f>IF(J59&lt;0,0,L59-S59)</f>
        <v>5440000</v>
      </c>
      <c r="U59" s="297"/>
      <c r="V59" s="298">
        <f>ROUND((X59+W59),0)</f>
        <v>0</v>
      </c>
      <c r="W59" s="299">
        <f>ROUND(IF(X59=0,0,IF(J59&lt;0,-(X59),IF((L59*10%&gt;T59-X59),-ROUND((L59*10%-T59+X59),0),0))),0)</f>
        <v>0</v>
      </c>
      <c r="X59" s="266">
        <v>0</v>
      </c>
      <c r="Y59" s="300"/>
      <c r="AA59" s="302"/>
      <c r="AB59" s="302" t="str">
        <f t="shared" si="34"/>
        <v/>
      </c>
      <c r="AC59" s="303">
        <f t="shared" si="35"/>
        <v>0</v>
      </c>
      <c r="AD59" s="303" t="str">
        <f t="shared" si="36"/>
        <v/>
      </c>
    </row>
    <row r="60" spans="1:30" s="262" customFormat="1" ht="12.75">
      <c r="A60" s="290" t="str">
        <f t="shared" si="33"/>
        <v/>
      </c>
      <c r="B60" s="291"/>
      <c r="C60" s="320" t="str">
        <f>+Fyrningarskýrsla!A67</f>
        <v>Land Cruiser</v>
      </c>
      <c r="D60" s="293">
        <f>+Fyrningarskýrsla!C67</f>
        <v>2008</v>
      </c>
      <c r="E60" s="293"/>
      <c r="F60" s="294">
        <f>+Fyrningarskýrsla!E67</f>
        <v>16000000</v>
      </c>
      <c r="G60" s="294">
        <v>2400000</v>
      </c>
      <c r="H60" s="295">
        <f>+F60-G60</f>
        <v>13600000</v>
      </c>
      <c r="I60" s="286"/>
      <c r="J60" s="295"/>
      <c r="K60" s="286"/>
      <c r="L60" s="295">
        <f>IF(OR(AND(F60&gt;0,J60&gt;0),AND(F60&lt;0,J60&gt;0)),"VILLA",ROUND(IF((OR(J60=0,J60="")),F60*STU,IF(J60&lt;0,F60*STU,J60)),0))</f>
        <v>16000000</v>
      </c>
      <c r="M60" s="286"/>
      <c r="N60" s="296">
        <v>0.15</v>
      </c>
      <c r="O60" s="287"/>
      <c r="P60" s="295">
        <f>ROUND(INT(MAX(IF((G60+H60*N60*D$10/12)&gt;(0.9*L60),IF(J60&lt;0,0,0.9*F60-G60),IF(J60&lt;0,0,(H60+J60)*N60*D$10/12)),0)+0.5),0)</f>
        <v>2040000</v>
      </c>
      <c r="Q60" s="295" t="str">
        <f t="shared" si="45"/>
        <v/>
      </c>
      <c r="R60" s="286"/>
      <c r="S60" s="295">
        <f>IF(J60&lt;0,0,G60+P60)</f>
        <v>4440000</v>
      </c>
      <c r="T60" s="295">
        <f>IF(J60&lt;0,0,L60-S60)</f>
        <v>11560000</v>
      </c>
      <c r="U60" s="297"/>
      <c r="V60" s="298">
        <f>ROUND((X60+W60),0)</f>
        <v>0</v>
      </c>
      <c r="W60" s="299">
        <f>ROUND(IF(X60=0,0,IF(J60&lt;0,-(X60),IF((L60*10%&gt;T60-X60),-ROUND((L60*10%-T60+X60),0),0))),0)</f>
        <v>0</v>
      </c>
      <c r="X60" s="266">
        <v>0</v>
      </c>
      <c r="Y60" s="300"/>
      <c r="AA60" s="302"/>
      <c r="AB60" s="302" t="str">
        <f t="shared" si="34"/>
        <v/>
      </c>
      <c r="AC60" s="303">
        <f t="shared" si="35"/>
        <v>0</v>
      </c>
      <c r="AD60" s="303" t="str">
        <f t="shared" si="36"/>
        <v/>
      </c>
    </row>
    <row r="61" spans="1:30" s="262" customFormat="1" ht="12.75">
      <c r="A61" s="290" t="str">
        <f t="shared" si="33"/>
        <v/>
      </c>
      <c r="B61" s="291"/>
      <c r="C61" s="320" t="str">
        <f>+Fyrningarskýrsla!A68</f>
        <v>Bentley</v>
      </c>
      <c r="D61" s="293">
        <f>+Fyrningarskýrsla!C68</f>
        <v>2008</v>
      </c>
      <c r="E61" s="293"/>
      <c r="F61" s="294">
        <f>+Fyrningarskýrsla!E68</f>
        <v>24000000</v>
      </c>
      <c r="G61" s="294">
        <v>3600000</v>
      </c>
      <c r="H61" s="295">
        <f>+F61-G61</f>
        <v>20400000</v>
      </c>
      <c r="I61" s="286"/>
      <c r="J61" s="295"/>
      <c r="K61" s="286"/>
      <c r="L61" s="295">
        <f>IF(OR(AND(F61&gt;0,J61&gt;0),AND(F61&lt;0,J61&gt;0)),"VILLA",ROUND(IF((OR(J61=0,J61="")),F61*STU,IF(J61&lt;0,F61*STU,J61)),0))</f>
        <v>24000000</v>
      </c>
      <c r="M61" s="286"/>
      <c r="N61" s="296">
        <v>0.15</v>
      </c>
      <c r="O61" s="287"/>
      <c r="P61" s="295">
        <f>ROUND(INT(MAX(IF((G61+H61*N61*D$10/12)&gt;(0.9*L61),IF(J61&lt;0,0,0.9*F61-G61),IF(J61&lt;0,0,(H61+J61)*N61*D$10/12)),0)+0.5),0)</f>
        <v>3060000</v>
      </c>
      <c r="Q61" s="295" t="str">
        <f t="shared" si="45"/>
        <v/>
      </c>
      <c r="R61" s="286"/>
      <c r="S61" s="295">
        <f>IF(J61&lt;0,0,G61+P61)</f>
        <v>6660000</v>
      </c>
      <c r="T61" s="295">
        <f>IF(J61&lt;0,0,L61-S61)</f>
        <v>17340000</v>
      </c>
      <c r="U61" s="297"/>
      <c r="V61" s="298">
        <f>ROUND((X61+W61),0)</f>
        <v>0</v>
      </c>
      <c r="W61" s="299">
        <f>ROUND(IF(X61=0,0,IF(J61&lt;0,-(X61),IF((L61*10%&gt;T61-X61),-ROUND((L61*10%-T61+X61),0),0))),0)</f>
        <v>0</v>
      </c>
      <c r="X61" s="266">
        <v>0</v>
      </c>
      <c r="Y61" s="300"/>
      <c r="AA61" s="302"/>
      <c r="AB61" s="302" t="str">
        <f t="shared" si="34"/>
        <v/>
      </c>
      <c r="AC61" s="303">
        <f t="shared" si="35"/>
        <v>0</v>
      </c>
      <c r="AD61" s="303" t="str">
        <f t="shared" si="36"/>
        <v/>
      </c>
    </row>
    <row r="62" spans="1:30" s="262" customFormat="1" ht="12.75" hidden="1" outlineLevel="1">
      <c r="A62" s="290" t="str">
        <f t="shared" si="33"/>
        <v/>
      </c>
      <c r="B62" s="291"/>
      <c r="C62" s="308"/>
      <c r="D62" s="317"/>
      <c r="E62" s="285"/>
      <c r="F62" s="294"/>
      <c r="G62" s="294"/>
      <c r="H62" s="295">
        <f>+F62-G62</f>
        <v>0</v>
      </c>
      <c r="I62" s="286"/>
      <c r="J62" s="295"/>
      <c r="K62" s="286"/>
      <c r="L62" s="295">
        <f>IF(OR(AND(F62&gt;0,J62&gt;0),AND(F62&lt;0,J62&gt;0)),"VILLA",ROUND(IF((OR(J62=0,J62="")),F62*STU,IF(J62&lt;0,F62*STU,J62)),0))</f>
        <v>0</v>
      </c>
      <c r="M62" s="286"/>
      <c r="N62" s="296"/>
      <c r="O62" s="287"/>
      <c r="P62" s="295">
        <f>ROUND(INT(MAX(IF((G62+H62*N62*D$10/12)&gt;(0.9*L62),IF(J62&lt;0,0,0.9*F62-G62),IF(J62&lt;0,0,(H62+J62)*N62*D$10/12)),0)+0.5),0)</f>
        <v>0</v>
      </c>
      <c r="Q62" s="295" t="str">
        <f t="shared" si="45"/>
        <v/>
      </c>
      <c r="R62" s="286"/>
      <c r="S62" s="295">
        <f>IF(J62&lt;0,0,G62+P62)</f>
        <v>0</v>
      </c>
      <c r="T62" s="295">
        <f>IF(J62&lt;0,0,L62-S62)</f>
        <v>0</v>
      </c>
      <c r="U62" s="297"/>
      <c r="V62" s="298">
        <f>ROUND((X62+W62),0)</f>
        <v>0</v>
      </c>
      <c r="W62" s="299">
        <f>ROUND(IF(X62=0,0,IF(J62&lt;0,-(X62),IF((L62*10%&gt;T62-X62),-ROUND((L62*10%-T62+X62),0),0))),0)</f>
        <v>0</v>
      </c>
      <c r="X62" s="266">
        <v>0</v>
      </c>
      <c r="Y62" s="300"/>
      <c r="AA62" s="302"/>
      <c r="AB62" s="302" t="str">
        <f t="shared" si="34"/>
        <v/>
      </c>
      <c r="AC62" s="303">
        <f t="shared" si="35"/>
        <v>0</v>
      </c>
      <c r="AD62" s="303" t="str">
        <f t="shared" si="36"/>
        <v/>
      </c>
    </row>
    <row r="63" spans="1:30" s="262" customFormat="1" ht="12.75" hidden="1" outlineLevel="1">
      <c r="A63" s="290" t="str">
        <f t="shared" si="33"/>
        <v/>
      </c>
      <c r="B63" s="291"/>
      <c r="C63" s="308"/>
      <c r="D63" s="317"/>
      <c r="E63" s="285"/>
      <c r="F63" s="294"/>
      <c r="G63" s="294"/>
      <c r="H63" s="295">
        <f>+F63-G63</f>
        <v>0</v>
      </c>
      <c r="I63" s="286"/>
      <c r="J63" s="295"/>
      <c r="K63" s="286"/>
      <c r="L63" s="295">
        <f>IF(OR(AND(F63&gt;0,J63&gt;0),AND(F63&lt;0,J63&gt;0)),"VILLA",ROUND(IF((OR(J63=0,J63="")),F63*STU,IF(J63&lt;0,F63*STU,J63)),0))</f>
        <v>0</v>
      </c>
      <c r="M63" s="286"/>
      <c r="N63" s="296"/>
      <c r="O63" s="287"/>
      <c r="P63" s="295">
        <f>ROUND(INT(MAX(IF((G63+H63*N63*D$10/12)&gt;(0.9*L63),IF(J63&lt;0,0,0.9*F63-G63),IF(J63&lt;0,0,(H63+J63)*N63*D$10/12)),0)+0.5),0)</f>
        <v>0</v>
      </c>
      <c r="Q63" s="295" t="str">
        <f t="shared" si="45"/>
        <v/>
      </c>
      <c r="R63" s="286"/>
      <c r="S63" s="295">
        <f>IF(J63&lt;0,0,G63+P63)</f>
        <v>0</v>
      </c>
      <c r="T63" s="295">
        <f>IF(J63&lt;0,0,L63-S63)</f>
        <v>0</v>
      </c>
      <c r="U63" s="297"/>
      <c r="V63" s="298">
        <f>ROUND((X63+W63),0)</f>
        <v>0</v>
      </c>
      <c r="W63" s="299">
        <f>ROUND(IF(X63=0,0,IF(J63&lt;0,-(X63),IF((L63*10%&gt;T63-X63),-ROUND((L63*10%-T63+X63),0),0))),0)</f>
        <v>0</v>
      </c>
      <c r="X63" s="266">
        <v>0</v>
      </c>
      <c r="Y63" s="300"/>
      <c r="AA63" s="302"/>
      <c r="AB63" s="302" t="str">
        <f t="shared" si="34"/>
        <v/>
      </c>
      <c r="AC63" s="303">
        <f t="shared" si="35"/>
        <v>0</v>
      </c>
      <c r="AD63" s="303" t="str">
        <f t="shared" si="36"/>
        <v/>
      </c>
    </row>
    <row r="64" spans="1:30" s="262" customFormat="1" ht="6.75" customHeight="1" collapsed="1">
      <c r="A64" s="290" t="str">
        <f t="shared" si="33"/>
        <v/>
      </c>
      <c r="B64" s="291"/>
      <c r="C64" s="308"/>
      <c r="D64" s="317"/>
      <c r="E64" s="285"/>
      <c r="F64" s="295"/>
      <c r="G64" s="295"/>
      <c r="H64" s="295"/>
      <c r="I64" s="286"/>
      <c r="J64" s="295"/>
      <c r="K64" s="286"/>
      <c r="L64" s="295"/>
      <c r="M64" s="286"/>
      <c r="N64" s="321"/>
      <c r="O64" s="287"/>
      <c r="P64" s="295"/>
      <c r="Q64" s="295" t="str">
        <f t="shared" si="45"/>
        <v/>
      </c>
      <c r="R64" s="286"/>
      <c r="S64" s="295"/>
      <c r="T64" s="295"/>
      <c r="U64" s="297"/>
      <c r="V64" s="298"/>
      <c r="W64" s="299"/>
      <c r="X64" s="266"/>
      <c r="Y64" s="300"/>
      <c r="AA64" s="302"/>
      <c r="AB64" s="302" t="str">
        <f t="shared" si="34"/>
        <v/>
      </c>
      <c r="AC64" s="303">
        <f t="shared" si="35"/>
        <v>0</v>
      </c>
      <c r="AD64" s="303" t="str">
        <f t="shared" si="36"/>
        <v/>
      </c>
    </row>
    <row r="65" spans="1:50" s="262" customFormat="1" ht="10.5" customHeight="1">
      <c r="A65" s="290" t="str">
        <f t="shared" si="33"/>
        <v/>
      </c>
      <c r="B65" s="291"/>
      <c r="C65" s="308"/>
      <c r="D65" s="284"/>
      <c r="E65" s="285"/>
      <c r="F65" s="309">
        <f>SUM(F59:F64)</f>
        <v>48000000</v>
      </c>
      <c r="G65" s="309">
        <f>SUM(G59:G64)</f>
        <v>7600000</v>
      </c>
      <c r="H65" s="309">
        <f>SUM(H59:H64)</f>
        <v>40400000</v>
      </c>
      <c r="I65" s="286"/>
      <c r="J65" s="309">
        <f>SUM(J59:J64)</f>
        <v>0</v>
      </c>
      <c r="K65" s="286"/>
      <c r="L65" s="309">
        <f>SUM(L59:L64)</f>
        <v>48000000</v>
      </c>
      <c r="M65" s="286"/>
      <c r="N65" s="274"/>
      <c r="O65" s="287"/>
      <c r="P65" s="309">
        <f>SUM(P59:P64)</f>
        <v>6060000</v>
      </c>
      <c r="Q65" s="309">
        <f>SUM(Q59:Q64)</f>
        <v>0</v>
      </c>
      <c r="R65" s="309"/>
      <c r="S65" s="309">
        <f>SUM(S59:S64)</f>
        <v>13660000</v>
      </c>
      <c r="T65" s="309">
        <f>SUM(T59:T64)</f>
        <v>34340000</v>
      </c>
      <c r="U65" s="309"/>
      <c r="V65" s="309">
        <f>SUM(V59:V64)</f>
        <v>0</v>
      </c>
      <c r="W65" s="309">
        <f>SUM(W59:W64)</f>
        <v>0</v>
      </c>
      <c r="X65" s="309">
        <f>SUM(X59:X64)</f>
        <v>0</v>
      </c>
      <c r="Y65" s="300"/>
      <c r="Z65" s="309">
        <f>SUM(Z59:Z64)</f>
        <v>0</v>
      </c>
      <c r="AA65" s="302"/>
      <c r="AB65" s="302" t="str">
        <f t="shared" si="34"/>
        <v/>
      </c>
      <c r="AC65" s="303">
        <f t="shared" si="35"/>
        <v>0</v>
      </c>
      <c r="AD65" s="303" t="str">
        <f t="shared" si="36"/>
        <v/>
      </c>
    </row>
    <row r="66" spans="1:50" s="262" customFormat="1" ht="13.5">
      <c r="A66" s="290" t="str">
        <f t="shared" si="33"/>
        <v/>
      </c>
      <c r="B66" s="291"/>
      <c r="C66" s="75" t="s">
        <v>5</v>
      </c>
      <c r="D66" s="284"/>
      <c r="E66" s="285"/>
      <c r="F66" s="295"/>
      <c r="G66" s="295"/>
      <c r="H66" s="295"/>
      <c r="I66" s="286"/>
      <c r="J66" s="295"/>
      <c r="K66" s="286"/>
      <c r="L66" s="295"/>
      <c r="M66" s="286"/>
      <c r="N66" s="260"/>
      <c r="O66" s="287"/>
      <c r="P66" s="295"/>
      <c r="Q66" s="295"/>
      <c r="R66" s="286"/>
      <c r="S66" s="295"/>
      <c r="T66" s="295"/>
      <c r="U66" s="297"/>
      <c r="V66" s="298"/>
      <c r="W66" s="266"/>
      <c r="X66" s="266"/>
      <c r="Y66" s="315"/>
      <c r="AA66" s="302"/>
      <c r="AB66" s="302" t="str">
        <f t="shared" si="34"/>
        <v/>
      </c>
      <c r="AC66" s="303">
        <f t="shared" si="35"/>
        <v>0</v>
      </c>
      <c r="AD66" s="303" t="str">
        <f t="shared" si="36"/>
        <v/>
      </c>
    </row>
    <row r="67" spans="1:50" s="262" customFormat="1" ht="12.75">
      <c r="A67" s="290" t="str">
        <f t="shared" si="33"/>
        <v/>
      </c>
      <c r="B67" s="291"/>
      <c r="C67" s="292" t="str">
        <f>+Fyrningarskýrsla!A90</f>
        <v>Brákin - Bjarni Þór</v>
      </c>
      <c r="D67" s="293">
        <f>+Fyrningarskýrsla!C90</f>
        <v>2007</v>
      </c>
      <c r="E67" s="293"/>
      <c r="F67" s="294">
        <f>+Fyrningarskýrsla!E90</f>
        <v>1400000</v>
      </c>
      <c r="G67" s="294"/>
      <c r="H67" s="295">
        <f>+F67-G67</f>
        <v>1400000</v>
      </c>
      <c r="I67" s="286"/>
      <c r="J67" s="295"/>
      <c r="K67" s="286"/>
      <c r="L67" s="295">
        <f>IF(OR(AND(F67&gt;0,J67&gt;0),AND(F67&lt;0,J67&gt;0)),"VILLA",ROUND(IF((OR(J67=0,J67="")),F67*STU,IF(J67&lt;0,F67*STU,J67)),0))</f>
        <v>1400000</v>
      </c>
      <c r="M67" s="286"/>
      <c r="N67" s="296">
        <v>0</v>
      </c>
      <c r="O67" s="287"/>
      <c r="P67" s="295">
        <f>ROUND(INT(MAX(IF((G67+H67*N67*D$10/12)&gt;(0.9*L67),IF(J67&lt;0,0,0.9*F67-G67),IF(J67&lt;0,0,(H67+J67)*N67*D$10/12)),0)+0.5),0)</f>
        <v>0</v>
      </c>
      <c r="Q67" s="295" t="str">
        <f>IF(J67&lt;0,H67-P67+J67,"")</f>
        <v/>
      </c>
      <c r="R67" s="286"/>
      <c r="S67" s="295">
        <f>IF(J67&lt;0,0,G67+P67)</f>
        <v>0</v>
      </c>
      <c r="T67" s="295">
        <f>IF(J67&lt;0,0,L67-S67)</f>
        <v>1400000</v>
      </c>
      <c r="U67" s="297"/>
      <c r="V67" s="298">
        <f>+X67+W67</f>
        <v>0</v>
      </c>
      <c r="W67" s="299">
        <f>ROUND(IF(X67=0,0,IF(J67&lt;0,-(X67),IF((L67*10%&gt;T67-X67),-ROUND((L67*10%-T67+X67),0),0))),0)</f>
        <v>0</v>
      </c>
      <c r="X67" s="266">
        <v>0</v>
      </c>
      <c r="Y67" s="300"/>
      <c r="AA67" s="302"/>
      <c r="AB67" s="302" t="str">
        <f t="shared" si="34"/>
        <v/>
      </c>
      <c r="AC67" s="303">
        <f t="shared" si="35"/>
        <v>0</v>
      </c>
      <c r="AD67" s="303" t="str">
        <f t="shared" si="36"/>
        <v/>
      </c>
    </row>
    <row r="68" spans="1:50" s="262" customFormat="1" ht="12.75">
      <c r="A68" s="290" t="str">
        <f t="shared" si="33"/>
        <v/>
      </c>
      <c r="B68" s="291"/>
      <c r="C68" s="292" t="str">
        <f>+Fyrningarskýrsla!A91</f>
        <v>Rauði þráðurinn - Kolsí</v>
      </c>
      <c r="D68" s="293">
        <f>+Fyrningarskýrsla!C91</f>
        <v>2008</v>
      </c>
      <c r="E68" s="293"/>
      <c r="F68" s="294">
        <f>+Fyrningarskýrsla!E91</f>
        <v>5600000</v>
      </c>
      <c r="G68" s="294"/>
      <c r="H68" s="295">
        <f>+F68-G68</f>
        <v>5600000</v>
      </c>
      <c r="I68" s="286"/>
      <c r="J68" s="295"/>
      <c r="K68" s="286"/>
      <c r="L68" s="295">
        <f>IF(OR(AND(F68&gt;0,J68&gt;0),AND(F68&lt;0,J68&gt;0)),"VILLA",ROUND(IF((OR(J68=0,J68="")),F68*STU,IF(J68&lt;0,F68*STU,J68)),0))</f>
        <v>5600000</v>
      </c>
      <c r="M68" s="286"/>
      <c r="N68" s="296">
        <v>0</v>
      </c>
      <c r="O68" s="287"/>
      <c r="P68" s="295">
        <f>ROUND(INT(MAX(IF((G68+H68*N68*D$10/12)&gt;(0.9*L68),IF(J68&lt;0,0,0.9*F68-G68),IF(J68&lt;0,0,(H68+J68)*N68*D$10/12)),0)+0.5),0)</f>
        <v>0</v>
      </c>
      <c r="Q68" s="295" t="str">
        <f>IF(J68&lt;0,H68-P68+J68,"")</f>
        <v/>
      </c>
      <c r="R68" s="286"/>
      <c r="S68" s="295">
        <f>IF(J68&lt;0,0,G68+P68)</f>
        <v>0</v>
      </c>
      <c r="T68" s="295">
        <f>IF(J68&lt;0,0,L68-S68)</f>
        <v>5600000</v>
      </c>
      <c r="U68" s="297"/>
      <c r="V68" s="298">
        <f>+X68+W68</f>
        <v>0</v>
      </c>
      <c r="W68" s="299">
        <f>ROUND(IF(X68=0,0,IF(J68&lt;0,-(X68),IF((L68*10%&gt;T68-X68),-ROUND((L68*10%-T68+X68),0),0))),0)</f>
        <v>0</v>
      </c>
      <c r="X68" s="266">
        <v>0</v>
      </c>
      <c r="Y68" s="300"/>
      <c r="AA68" s="302"/>
      <c r="AB68" s="302" t="str">
        <f t="shared" si="34"/>
        <v/>
      </c>
      <c r="AC68" s="303">
        <f t="shared" si="35"/>
        <v>0</v>
      </c>
      <c r="AD68" s="303" t="str">
        <f t="shared" si="36"/>
        <v/>
      </c>
    </row>
    <row r="69" spans="1:50" s="262" customFormat="1" ht="12.75" hidden="1" outlineLevel="1">
      <c r="A69" s="290" t="str">
        <f t="shared" si="33"/>
        <v/>
      </c>
      <c r="B69" s="291"/>
      <c r="C69" s="292"/>
      <c r="D69" s="293"/>
      <c r="E69" s="285"/>
      <c r="F69" s="294"/>
      <c r="G69" s="294"/>
      <c r="H69" s="295">
        <f>+F69-G69</f>
        <v>0</v>
      </c>
      <c r="I69" s="286"/>
      <c r="J69" s="295"/>
      <c r="K69" s="286"/>
      <c r="L69" s="295">
        <f>IF(OR(AND(F69&gt;0,J69&gt;0),AND(F69&lt;0,J69&gt;0)),"VILLA",ROUND(IF((OR(J69=0,J69="")),F69*STU,IF(J69&lt;0,F69*STU,J69)),0))</f>
        <v>0</v>
      </c>
      <c r="M69" s="286"/>
      <c r="N69" s="296"/>
      <c r="O69" s="287"/>
      <c r="P69" s="295">
        <f>ROUND(INT(MAX(IF((G69+H69*N69*D$10/12)&gt;(0.9*L69),IF(J69&lt;0,0,0.9*F69-G69),IF(J69&lt;0,0,(H69+J69)*N69*D$10/12)),0)+0.5),0)</f>
        <v>0</v>
      </c>
      <c r="Q69" s="295" t="str">
        <f>IF(J69&lt;0,H69-P69+J69,"")</f>
        <v/>
      </c>
      <c r="R69" s="286"/>
      <c r="S69" s="295">
        <f>IF(J69&lt;0,0,G69+P69)</f>
        <v>0</v>
      </c>
      <c r="T69" s="295">
        <f>IF(J69&lt;0,0,L69-S69)</f>
        <v>0</v>
      </c>
      <c r="U69" s="297"/>
      <c r="V69" s="298">
        <f>+X69+W69</f>
        <v>0</v>
      </c>
      <c r="W69" s="299">
        <f>ROUND(IF(X69=0,0,IF(J69&lt;0,-(X69),IF((L69*10%&gt;T69-X69),-ROUND((L69*10%-T69+X69),0),0))),0)</f>
        <v>0</v>
      </c>
      <c r="X69" s="266">
        <v>0</v>
      </c>
      <c r="Y69" s="300"/>
      <c r="AA69" s="302"/>
      <c r="AB69" s="302" t="str">
        <f t="shared" si="34"/>
        <v/>
      </c>
      <c r="AC69" s="303">
        <f t="shared" si="35"/>
        <v>0</v>
      </c>
      <c r="AD69" s="303" t="str">
        <f t="shared" si="36"/>
        <v/>
      </c>
    </row>
    <row r="70" spans="1:50" s="262" customFormat="1" ht="12.75" hidden="1" outlineLevel="1">
      <c r="A70" s="290" t="str">
        <f t="shared" si="33"/>
        <v/>
      </c>
      <c r="B70" s="291"/>
      <c r="C70" s="292"/>
      <c r="D70" s="293"/>
      <c r="E70" s="285"/>
      <c r="F70" s="294"/>
      <c r="G70" s="294"/>
      <c r="H70" s="295">
        <f>+F70-G70</f>
        <v>0</v>
      </c>
      <c r="I70" s="286"/>
      <c r="J70" s="295"/>
      <c r="K70" s="286"/>
      <c r="L70" s="295">
        <f>IF(OR(AND(F70&gt;0,J70&gt;0),AND(F70&lt;0,J70&gt;0)),"VILLA",ROUND(IF((OR(J70=0,J70="")),F70*STU,IF(J70&lt;0,F70*STU,J70)),0))</f>
        <v>0</v>
      </c>
      <c r="M70" s="286"/>
      <c r="N70" s="296"/>
      <c r="O70" s="287"/>
      <c r="P70" s="295">
        <f>ROUND(INT(MAX(IF((G70+H70*N70*D$10/12)&gt;(0.9*L70),IF(J70&lt;0,0,0.9*F70-G70),IF(J70&lt;0,0,(H70+J70)*N70*D$10/12)),0)+0.5),0)</f>
        <v>0</v>
      </c>
      <c r="Q70" s="295" t="str">
        <f>IF(J70&lt;0,H70-P70+J70,"")</f>
        <v/>
      </c>
      <c r="R70" s="286"/>
      <c r="S70" s="295">
        <f>IF(J70&lt;0,0,G70+P70)</f>
        <v>0</v>
      </c>
      <c r="T70" s="295">
        <f>IF(J70&lt;0,0,L70-S70)</f>
        <v>0</v>
      </c>
      <c r="U70" s="297"/>
      <c r="V70" s="298">
        <f>+X70+W70</f>
        <v>0</v>
      </c>
      <c r="W70" s="299">
        <f>ROUND(IF(X70=0,0,IF(J70&lt;0,-(X70),IF((L70*10%&gt;T70-X70),-ROUND((L70*10%-T70+X70),0),0))),0)</f>
        <v>0</v>
      </c>
      <c r="X70" s="266">
        <v>0</v>
      </c>
      <c r="Y70" s="300"/>
      <c r="AA70" s="302"/>
      <c r="AB70" s="302" t="str">
        <f t="shared" si="34"/>
        <v/>
      </c>
      <c r="AC70" s="303">
        <f t="shared" si="35"/>
        <v>0</v>
      </c>
      <c r="AD70" s="303" t="str">
        <f t="shared" si="36"/>
        <v/>
      </c>
    </row>
    <row r="71" spans="1:50" s="262" customFormat="1" ht="5.25" customHeight="1" collapsed="1">
      <c r="A71" s="290" t="str">
        <f t="shared" si="33"/>
        <v/>
      </c>
      <c r="B71" s="291"/>
      <c r="C71" s="308"/>
      <c r="D71" s="317"/>
      <c r="E71" s="285"/>
      <c r="F71" s="295"/>
      <c r="G71" s="295"/>
      <c r="H71" s="295"/>
      <c r="I71" s="286"/>
      <c r="J71" s="295"/>
      <c r="K71" s="286"/>
      <c r="L71" s="295"/>
      <c r="M71" s="286"/>
      <c r="N71" s="274"/>
      <c r="O71" s="287"/>
      <c r="P71" s="295"/>
      <c r="Q71" s="295"/>
      <c r="R71" s="286"/>
      <c r="S71" s="295"/>
      <c r="T71" s="295"/>
      <c r="U71" s="297"/>
      <c r="V71" s="298"/>
      <c r="W71" s="299"/>
      <c r="X71" s="266"/>
      <c r="Y71" s="300"/>
      <c r="AA71" s="302"/>
      <c r="AB71" s="302" t="str">
        <f t="shared" si="34"/>
        <v/>
      </c>
      <c r="AC71" s="303">
        <f t="shared" si="35"/>
        <v>0</v>
      </c>
      <c r="AD71" s="303" t="str">
        <f t="shared" si="36"/>
        <v/>
      </c>
    </row>
    <row r="72" spans="1:50" s="262" customFormat="1" ht="10.5" customHeight="1">
      <c r="A72" s="290" t="str">
        <f t="shared" si="33"/>
        <v/>
      </c>
      <c r="B72" s="291"/>
      <c r="C72" s="308"/>
      <c r="D72" s="284"/>
      <c r="E72" s="309">
        <f>SUM(E67:E71)</f>
        <v>0</v>
      </c>
      <c r="F72" s="309">
        <f>SUM(F67:F71)</f>
        <v>7000000</v>
      </c>
      <c r="G72" s="309">
        <f>SUM(G67:G71)</f>
        <v>0</v>
      </c>
      <c r="H72" s="309">
        <f>SUM(H67:H71)</f>
        <v>7000000</v>
      </c>
      <c r="I72" s="286"/>
      <c r="J72" s="309">
        <f>SUM(J67:J71)</f>
        <v>0</v>
      </c>
      <c r="K72" s="286"/>
      <c r="L72" s="309">
        <f>SUM(L67:L71)</f>
        <v>7000000</v>
      </c>
      <c r="M72" s="286"/>
      <c r="N72" s="274"/>
      <c r="O72" s="287"/>
      <c r="P72" s="309">
        <f>SUM(P67:P71)</f>
        <v>0</v>
      </c>
      <c r="Q72" s="309">
        <f>SUM(Q67:Q71)</f>
        <v>0</v>
      </c>
      <c r="R72" s="309"/>
      <c r="S72" s="309">
        <f>SUM(S67:S71)</f>
        <v>0</v>
      </c>
      <c r="T72" s="309">
        <f>SUM(T67:T71)</f>
        <v>7000000</v>
      </c>
      <c r="U72" s="309"/>
      <c r="V72" s="309">
        <f>SUM(V67:V71)</f>
        <v>0</v>
      </c>
      <c r="W72" s="309">
        <f>SUM(W67:W71)</f>
        <v>0</v>
      </c>
      <c r="X72" s="309">
        <f>SUM(X67:X71)</f>
        <v>0</v>
      </c>
      <c r="Y72" s="300"/>
      <c r="Z72" s="309">
        <f>SUM(Z67:Z71)</f>
        <v>0</v>
      </c>
      <c r="AA72" s="302"/>
      <c r="AB72" s="302" t="str">
        <f t="shared" si="34"/>
        <v/>
      </c>
      <c r="AC72" s="303">
        <f t="shared" si="35"/>
        <v>0</v>
      </c>
      <c r="AD72" s="303" t="str">
        <f t="shared" si="36"/>
        <v/>
      </c>
    </row>
    <row r="73" spans="1:50" s="262" customFormat="1" ht="10.5" customHeight="1">
      <c r="A73" s="290" t="str">
        <f t="shared" si="33"/>
        <v/>
      </c>
      <c r="B73" s="291"/>
      <c r="C73" s="308"/>
      <c r="D73" s="284"/>
      <c r="E73" s="285"/>
      <c r="F73" s="286"/>
      <c r="G73" s="286"/>
      <c r="H73" s="286"/>
      <c r="I73" s="286"/>
      <c r="J73" s="286"/>
      <c r="K73" s="286"/>
      <c r="L73" s="286"/>
      <c r="M73" s="286"/>
      <c r="N73" s="274"/>
      <c r="O73" s="287"/>
      <c r="P73" s="286"/>
      <c r="Q73" s="286"/>
      <c r="R73" s="286"/>
      <c r="S73" s="286"/>
      <c r="T73" s="286"/>
      <c r="U73" s="286"/>
      <c r="V73" s="286"/>
      <c r="W73" s="286"/>
      <c r="X73" s="286"/>
      <c r="Y73" s="315"/>
      <c r="AA73" s="302"/>
      <c r="AB73" s="302" t="str">
        <f t="shared" si="34"/>
        <v/>
      </c>
      <c r="AC73" s="303">
        <f t="shared" si="35"/>
        <v>0</v>
      </c>
      <c r="AD73" s="303" t="str">
        <f t="shared" si="36"/>
        <v/>
      </c>
    </row>
    <row r="74" spans="1:50" s="262" customFormat="1" ht="15">
      <c r="A74" s="290" t="str">
        <f t="shared" si="33"/>
        <v/>
      </c>
      <c r="B74" s="291"/>
      <c r="C74" s="283" t="s">
        <v>84</v>
      </c>
      <c r="D74" s="284"/>
      <c r="E74" s="285"/>
      <c r="F74" s="286"/>
      <c r="G74" s="286"/>
      <c r="H74" s="286"/>
      <c r="I74" s="286"/>
      <c r="J74" s="286"/>
      <c r="K74" s="286"/>
      <c r="L74" s="286"/>
      <c r="M74" s="286"/>
      <c r="N74" s="274"/>
      <c r="O74" s="287"/>
      <c r="P74" s="286"/>
      <c r="Q74" s="286"/>
      <c r="R74" s="286"/>
      <c r="S74" s="286"/>
      <c r="T74" s="286"/>
      <c r="U74" s="286"/>
      <c r="V74" s="286"/>
      <c r="W74" s="286"/>
      <c r="X74" s="286"/>
      <c r="Y74" s="315"/>
      <c r="AA74" s="302"/>
      <c r="AB74" s="302" t="str">
        <f t="shared" si="34"/>
        <v/>
      </c>
      <c r="AC74" s="303">
        <f t="shared" si="35"/>
        <v>0</v>
      </c>
      <c r="AD74" s="303" t="str">
        <f t="shared" si="36"/>
        <v/>
      </c>
    </row>
    <row r="75" spans="1:50" s="262" customFormat="1" ht="15">
      <c r="A75" s="290"/>
      <c r="B75" s="291"/>
      <c r="C75" s="283"/>
      <c r="D75" s="284"/>
      <c r="E75" s="285"/>
      <c r="F75" s="286"/>
      <c r="G75" s="286"/>
      <c r="H75" s="286"/>
      <c r="I75" s="286"/>
      <c r="J75" s="286"/>
      <c r="K75" s="286"/>
      <c r="L75" s="286"/>
      <c r="M75" s="286"/>
      <c r="N75" s="274"/>
      <c r="O75" s="287"/>
      <c r="P75" s="286"/>
      <c r="Q75" s="286"/>
      <c r="R75" s="286"/>
      <c r="S75" s="286"/>
      <c r="T75" s="286"/>
      <c r="U75" s="286"/>
      <c r="V75" s="286"/>
      <c r="W75" s="286"/>
      <c r="X75" s="286"/>
      <c r="Y75" s="315"/>
      <c r="AA75" s="302"/>
      <c r="AB75" s="302"/>
      <c r="AC75" s="303"/>
      <c r="AD75" s="303"/>
    </row>
    <row r="76" spans="1:50" s="262" customFormat="1" ht="10.5" customHeight="1">
      <c r="A76" s="290" t="str">
        <f t="shared" ref="A76:A99" si="46">+AD76</f>
        <v/>
      </c>
      <c r="B76" s="291"/>
      <c r="C76" s="308"/>
      <c r="D76" s="284"/>
      <c r="E76" s="285"/>
      <c r="F76" s="286"/>
      <c r="G76" s="286"/>
      <c r="H76" s="286"/>
      <c r="I76" s="286"/>
      <c r="J76" s="286"/>
      <c r="K76" s="286"/>
      <c r="L76" s="286"/>
      <c r="M76" s="286"/>
      <c r="N76" s="274"/>
      <c r="O76" s="287"/>
      <c r="P76" s="286"/>
      <c r="Q76" s="286"/>
      <c r="R76" s="286"/>
      <c r="S76" s="286"/>
      <c r="T76" s="286"/>
      <c r="U76" s="286"/>
      <c r="V76" s="286"/>
      <c r="W76" s="286"/>
      <c r="X76" s="286"/>
      <c r="Y76" s="315"/>
      <c r="AA76" s="302"/>
      <c r="AB76" s="302" t="str">
        <f t="shared" ref="AB76:AB99" si="47">RIGHT(B76,6)</f>
        <v/>
      </c>
      <c r="AC76" s="303">
        <f t="shared" ref="AC76:AC99" si="48">+IF(AB76="",0,IF(LEFT(AB76,1)="0","10",LEFT(AB76,1)))</f>
        <v>0</v>
      </c>
      <c r="AD76" s="303" t="str">
        <f t="shared" ref="AD76:AD110" si="49">+IF(AC76=0,"",AC76*1)</f>
        <v/>
      </c>
    </row>
    <row r="77" spans="1:50" s="262" customFormat="1" ht="12" customHeight="1">
      <c r="A77" s="290" t="str">
        <f t="shared" si="46"/>
        <v/>
      </c>
      <c r="B77" s="291"/>
      <c r="C77" s="75" t="s">
        <v>85</v>
      </c>
      <c r="D77" s="284"/>
      <c r="E77" s="285"/>
      <c r="F77" s="295"/>
      <c r="G77" s="295"/>
      <c r="H77" s="295"/>
      <c r="I77" s="286"/>
      <c r="J77" s="295"/>
      <c r="K77" s="286"/>
      <c r="L77" s="295"/>
      <c r="M77" s="286"/>
      <c r="N77" s="260"/>
      <c r="O77" s="287"/>
      <c r="P77" s="295"/>
      <c r="Q77" s="295"/>
      <c r="R77" s="286"/>
      <c r="S77" s="295"/>
      <c r="T77" s="295"/>
      <c r="U77" s="297"/>
      <c r="V77" s="298"/>
      <c r="W77" s="266"/>
      <c r="X77" s="266"/>
      <c r="Y77" s="300"/>
      <c r="AA77" s="302"/>
      <c r="AB77" s="302" t="str">
        <f t="shared" si="47"/>
        <v/>
      </c>
      <c r="AC77" s="303">
        <f t="shared" si="48"/>
        <v>0</v>
      </c>
      <c r="AD77" s="303" t="str">
        <f t="shared" si="49"/>
        <v/>
      </c>
    </row>
    <row r="78" spans="1:50" s="301" customFormat="1" ht="12.75">
      <c r="A78" s="290" t="str">
        <f t="shared" si="46"/>
        <v/>
      </c>
      <c r="B78" s="291"/>
      <c r="C78" s="292" t="str">
        <f>+Fyrningarskýrsla!A12</f>
        <v>Smáralind</v>
      </c>
      <c r="D78" s="293">
        <f>+Fyrningarskýrsla!C12</f>
        <v>2002</v>
      </c>
      <c r="E78" s="293">
        <f>+Fyrningarskýrsla!D12</f>
        <v>0</v>
      </c>
      <c r="F78" s="294">
        <f>+Fyrningarskýrsla!E12</f>
        <v>550000000</v>
      </c>
      <c r="G78" s="294">
        <v>99000000</v>
      </c>
      <c r="H78" s="295">
        <f>+F78-G78</f>
        <v>451000000</v>
      </c>
      <c r="I78" s="286"/>
      <c r="J78" s="295"/>
      <c r="K78" s="286"/>
      <c r="L78" s="295">
        <f>IF(OR(AND(F78&gt;0,J78&gt;0),AND(F78&lt;0,J78&gt;0)),"VILLA",ROUND(IF((OR(J78=0,J78="")),F78*STU,IF(J78&lt;0,F78*STU,J78)),0))</f>
        <v>550000000</v>
      </c>
      <c r="M78" s="286"/>
      <c r="N78" s="296">
        <v>0.03</v>
      </c>
      <c r="O78" s="287"/>
      <c r="P78" s="323">
        <f>ROUND(INT(MAX(IF((G78+L78*N78*MAN/12)&gt;(0.9*L78),IF(J78&lt;0,0,0.9*L78-G78),IF(J78&lt;0,0,L78*N78*MAN/12)),0)+0.5),0)</f>
        <v>16500000</v>
      </c>
      <c r="Q78" s="295" t="str">
        <f>IF(J78&lt;0,H78-P78+J78,"")</f>
        <v/>
      </c>
      <c r="R78" s="286"/>
      <c r="S78" s="295">
        <f>IF(J78&lt;0,0,G78+P78)</f>
        <v>115500000</v>
      </c>
      <c r="T78" s="295">
        <f>IF(J78&lt;0,0,L78-S78)</f>
        <v>434500000</v>
      </c>
      <c r="U78" s="297"/>
      <c r="V78" s="298">
        <f>+X78+W78</f>
        <v>0</v>
      </c>
      <c r="W78" s="299">
        <f>ROUND(IF(X78=0,0,IF(J78&lt;0,-(X78),IF((L78*10%&gt;T78-X78),-ROUND((L78*10%-T78+X78),0),0))),0)</f>
        <v>0</v>
      </c>
      <c r="X78" s="266">
        <v>0</v>
      </c>
      <c r="Y78" s="300"/>
      <c r="AA78" s="302"/>
      <c r="AB78" s="302" t="str">
        <f t="shared" si="47"/>
        <v/>
      </c>
      <c r="AC78" s="303">
        <f t="shared" si="48"/>
        <v>0</v>
      </c>
      <c r="AD78" s="303" t="str">
        <f t="shared" si="49"/>
        <v/>
      </c>
    </row>
    <row r="79" spans="1:50" s="262" customFormat="1" ht="12.75">
      <c r="A79" s="290" t="str">
        <f t="shared" si="46"/>
        <v/>
      </c>
      <c r="B79" s="291"/>
      <c r="C79" s="292" t="str">
        <f>+Fyrningarskýrsla!A13</f>
        <v>Kringlan</v>
      </c>
      <c r="D79" s="293">
        <f>+Fyrningarskýrsla!C13</f>
        <v>2003</v>
      </c>
      <c r="E79" s="293">
        <f>+Fyrningarskýrsla!D13</f>
        <v>0</v>
      </c>
      <c r="F79" s="294">
        <f>+Fyrningarskýrsla!E13</f>
        <v>440000000</v>
      </c>
      <c r="G79" s="294">
        <v>66000000</v>
      </c>
      <c r="H79" s="295">
        <f>+F79-G79</f>
        <v>374000000</v>
      </c>
      <c r="I79" s="286"/>
      <c r="J79" s="295"/>
      <c r="K79" s="286"/>
      <c r="L79" s="295">
        <f>IF(OR(AND(F79&gt;0,J79&gt;0),AND(F79&lt;0,J79&gt;0)),"VILLA",ROUND(IF((OR(J79=0,J79="")),F79*'Skattal.fyrn. 2009'!STU,IF(J79&lt;0,F79*'Skattal.fyrn. 2009'!STU,J79)),0))</f>
        <v>440000000</v>
      </c>
      <c r="M79" s="286"/>
      <c r="N79" s="296">
        <v>0.03</v>
      </c>
      <c r="O79" s="287"/>
      <c r="P79" s="323">
        <f>ROUND(INT(MAX(IF((G79+L79*N79*'Skattal.fyrn. 2009'!MAN/12)&gt;(0.9*L79),IF(J79&lt;0,0,0.9*L79-G79),IF(J79&lt;0,0,L79*N79*'Skattal.fyrn. 2009'!MAN/12)),0)+0.5),0)</f>
        <v>13200000</v>
      </c>
      <c r="Q79" s="295" t="str">
        <f>IF(J79&lt;0,H79-P79+J79,"")</f>
        <v/>
      </c>
      <c r="R79" s="286"/>
      <c r="S79" s="295">
        <f>IF(J79&lt;0,0,G79+P79)</f>
        <v>79200000</v>
      </c>
      <c r="T79" s="295">
        <f>IF(J79&lt;0,0,L79-S79)</f>
        <v>360800000</v>
      </c>
      <c r="U79" s="297"/>
      <c r="V79" s="298">
        <f>+X79+W79</f>
        <v>0</v>
      </c>
      <c r="W79" s="299">
        <f>ROUND(IF(X79=0,0,IF(J79&lt;0,-(X79),IF((L79*10%&gt;T79-X79),-ROUND((L79*10%-T79+X79),0),0))),0)</f>
        <v>0</v>
      </c>
      <c r="X79" s="266">
        <v>0</v>
      </c>
      <c r="Y79" s="300"/>
      <c r="Z79" s="301"/>
      <c r="AA79" s="302"/>
      <c r="AB79" s="302" t="str">
        <f t="shared" si="47"/>
        <v/>
      </c>
      <c r="AC79" s="303">
        <f t="shared" si="48"/>
        <v>0</v>
      </c>
      <c r="AD79" s="303" t="str">
        <f t="shared" si="49"/>
        <v/>
      </c>
      <c r="AE79" s="301"/>
      <c r="AF79" s="301"/>
      <c r="AG79" s="301"/>
      <c r="AH79" s="301"/>
      <c r="AI79" s="301"/>
      <c r="AJ79" s="301"/>
      <c r="AK79" s="301"/>
      <c r="AL79" s="301"/>
      <c r="AM79" s="301"/>
      <c r="AN79" s="301"/>
      <c r="AO79" s="301"/>
      <c r="AP79" s="301"/>
      <c r="AQ79" s="301"/>
      <c r="AR79" s="301"/>
      <c r="AS79" s="301"/>
      <c r="AT79" s="301"/>
      <c r="AU79" s="301"/>
      <c r="AV79" s="301"/>
      <c r="AW79" s="301"/>
      <c r="AX79" s="301"/>
    </row>
    <row r="80" spans="1:50" s="262" customFormat="1" ht="12.75">
      <c r="A80" s="290" t="str">
        <f t="shared" si="46"/>
        <v/>
      </c>
      <c r="B80" s="291"/>
      <c r="C80" s="292" t="str">
        <f>+Fyrningarskýrsla!A14</f>
        <v>Mjódd</v>
      </c>
      <c r="D80" s="293">
        <f>+Fyrningarskýrsla!C14</f>
        <v>2004</v>
      </c>
      <c r="E80" s="293">
        <f>+Fyrningarskýrsla!D14</f>
        <v>0</v>
      </c>
      <c r="F80" s="294">
        <f>+Fyrningarskýrsla!E14</f>
        <v>330000000</v>
      </c>
      <c r="G80" s="294">
        <v>39600000</v>
      </c>
      <c r="H80" s="295">
        <f>+F80-G80</f>
        <v>290400000</v>
      </c>
      <c r="I80" s="286"/>
      <c r="J80" s="295"/>
      <c r="K80" s="286"/>
      <c r="L80" s="295">
        <f>IF(OR(AND(F80&gt;0,J80&gt;0),AND(F80&lt;0,J80&gt;0)),"VILLA",ROUND(IF((OR(J80=0,J80="")),F80*'Skattal.fyrn. 2009'!STU,IF(J80&lt;0,F80*'Skattal.fyrn. 2009'!STU,J80)),0))</f>
        <v>330000000</v>
      </c>
      <c r="M80" s="286"/>
      <c r="N80" s="296">
        <v>0.03</v>
      </c>
      <c r="O80" s="287"/>
      <c r="P80" s="323">
        <f>ROUND(INT(MAX(IF((G80+L80*N80*'Skattal.fyrn. 2009'!MAN/12)&gt;(0.9*L80),IF(J80&lt;0,0,0.9*L80-G80),IF(J80&lt;0,0,L80*N80*'Skattal.fyrn. 2009'!MAN/12)),0)+0.5),0)</f>
        <v>9900000</v>
      </c>
      <c r="Q80" s="295" t="str">
        <f>IF(J80&lt;0,H80-P80+J80,"")</f>
        <v/>
      </c>
      <c r="R80" s="286"/>
      <c r="S80" s="295">
        <f>IF(J80&lt;0,0,G80+P80)</f>
        <v>49500000</v>
      </c>
      <c r="T80" s="295">
        <f>IF(J80&lt;0,0,L80-S80)</f>
        <v>280500000</v>
      </c>
      <c r="U80" s="297"/>
      <c r="V80" s="298">
        <f>+X80+W80</f>
        <v>0</v>
      </c>
      <c r="W80" s="299">
        <f>ROUND(IF(X80=0,0,IF(J80&lt;0,-(X80),IF((L80*10%&gt;T80-X80),-ROUND((L80*10%-T80+X80),0),0))),0)</f>
        <v>0</v>
      </c>
      <c r="X80" s="266">
        <v>0</v>
      </c>
      <c r="Y80" s="300"/>
      <c r="Z80" s="301"/>
      <c r="AA80" s="302"/>
      <c r="AB80" s="302" t="str">
        <f t="shared" si="47"/>
        <v/>
      </c>
      <c r="AC80" s="303">
        <f t="shared" si="48"/>
        <v>0</v>
      </c>
      <c r="AD80" s="303" t="str">
        <f t="shared" si="49"/>
        <v/>
      </c>
      <c r="AE80" s="301"/>
      <c r="AF80" s="301"/>
      <c r="AG80" s="301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301"/>
      <c r="AT80" s="301"/>
      <c r="AU80" s="301"/>
      <c r="AV80" s="301"/>
      <c r="AW80" s="301"/>
      <c r="AX80" s="301"/>
    </row>
    <row r="81" spans="1:50" s="301" customFormat="1" ht="12.75" hidden="1" outlineLevel="1">
      <c r="A81" s="290" t="str">
        <f t="shared" si="46"/>
        <v/>
      </c>
      <c r="B81" s="291"/>
      <c r="C81" s="322"/>
      <c r="D81" s="322"/>
      <c r="E81" s="322"/>
      <c r="F81" s="294"/>
      <c r="G81" s="294"/>
      <c r="H81" s="295">
        <f>+F81-G81</f>
        <v>0</v>
      </c>
      <c r="I81" s="286"/>
      <c r="J81" s="295"/>
      <c r="K81" s="286"/>
      <c r="L81" s="295">
        <f>IF(OR(AND(F81&gt;0,J81&gt;0),AND(F81&lt;0,J81&gt;0)),"VILLA",ROUND(IF((OR(J81=0,J81="")),F81*STU,IF(J81&lt;0,F81*STU,J81)),0))</f>
        <v>0</v>
      </c>
      <c r="M81" s="286"/>
      <c r="N81" s="296"/>
      <c r="O81" s="287"/>
      <c r="P81" s="323">
        <f>ROUND(INT(MAX(IF((G81+L81*N81*MAN/12)&gt;(0.9*L81),IF(J81&lt;0,0,0.9*L81-G81),IF(J81&lt;0,0,L81*N81*MAN/12)),0)+0.5),0)</f>
        <v>0</v>
      </c>
      <c r="Q81" s="295" t="str">
        <f>IF(J81&lt;0,H81-P81+J81,"")</f>
        <v/>
      </c>
      <c r="R81" s="286"/>
      <c r="S81" s="295">
        <f>IF(J81&lt;0,0,G81+P81)</f>
        <v>0</v>
      </c>
      <c r="T81" s="295">
        <f>IF(J81&lt;0,0,L81-S81)</f>
        <v>0</v>
      </c>
      <c r="U81" s="297"/>
      <c r="V81" s="298">
        <f>+X81+W81</f>
        <v>0</v>
      </c>
      <c r="W81" s="299">
        <f>ROUND(IF(X81=0,0,IF(J81&lt;0,-(X81),IF((L81*10%&gt;T81-X81),-ROUND((L81*10%-T81+X81),0),0))),0)</f>
        <v>0</v>
      </c>
      <c r="X81" s="266">
        <v>0</v>
      </c>
      <c r="Y81" s="300"/>
      <c r="AA81" s="302"/>
      <c r="AB81" s="302" t="str">
        <f t="shared" si="47"/>
        <v/>
      </c>
      <c r="AC81" s="303">
        <f t="shared" si="48"/>
        <v>0</v>
      </c>
      <c r="AD81" s="303" t="str">
        <f t="shared" si="49"/>
        <v/>
      </c>
    </row>
    <row r="82" spans="1:50" s="262" customFormat="1" ht="5.25" customHeight="1" collapsed="1">
      <c r="A82" s="290" t="str">
        <f t="shared" si="46"/>
        <v/>
      </c>
      <c r="B82" s="291"/>
      <c r="C82" s="308"/>
      <c r="D82" s="284"/>
      <c r="E82" s="285"/>
      <c r="F82" s="295"/>
      <c r="G82" s="295"/>
      <c r="H82" s="295"/>
      <c r="I82" s="286"/>
      <c r="J82" s="295"/>
      <c r="K82" s="286"/>
      <c r="L82" s="295"/>
      <c r="M82" s="286"/>
      <c r="N82" s="274"/>
      <c r="O82" s="287"/>
      <c r="P82" s="295"/>
      <c r="Q82" s="295"/>
      <c r="R82" s="286"/>
      <c r="S82" s="295"/>
      <c r="T82" s="295"/>
      <c r="U82" s="297"/>
      <c r="V82" s="298"/>
      <c r="W82" s="299"/>
      <c r="X82" s="266"/>
      <c r="Y82" s="300"/>
      <c r="AA82" s="302"/>
      <c r="AB82" s="302" t="str">
        <f t="shared" si="47"/>
        <v/>
      </c>
      <c r="AC82" s="303">
        <f t="shared" si="48"/>
        <v>0</v>
      </c>
      <c r="AD82" s="303" t="str">
        <f t="shared" si="49"/>
        <v/>
      </c>
    </row>
    <row r="83" spans="1:50" s="262" customFormat="1" ht="10.5" customHeight="1">
      <c r="A83" s="290" t="str">
        <f t="shared" si="46"/>
        <v/>
      </c>
      <c r="B83" s="291"/>
      <c r="C83" s="308"/>
      <c r="D83" s="284"/>
      <c r="E83" s="285"/>
      <c r="F83" s="309">
        <f>SUM(F78:F82)</f>
        <v>1320000000</v>
      </c>
      <c r="G83" s="309">
        <f>SUM(G78:G82)</f>
        <v>204600000</v>
      </c>
      <c r="H83" s="309">
        <f>SUM(H78:H82)</f>
        <v>1115400000</v>
      </c>
      <c r="I83" s="286"/>
      <c r="J83" s="309">
        <f>SUM(J78:J82)</f>
        <v>0</v>
      </c>
      <c r="K83" s="286"/>
      <c r="L83" s="309">
        <f>SUM(L78:L82)</f>
        <v>1320000000</v>
      </c>
      <c r="M83" s="286"/>
      <c r="N83" s="274"/>
      <c r="O83" s="287"/>
      <c r="P83" s="309">
        <f>SUM(P78:P82)</f>
        <v>39600000</v>
      </c>
      <c r="Q83" s="309">
        <f>SUM(Q78:Q82)</f>
        <v>0</v>
      </c>
      <c r="R83" s="286"/>
      <c r="S83" s="309">
        <f>SUM(S78:S82)</f>
        <v>244200000</v>
      </c>
      <c r="T83" s="309">
        <f>SUM(T78:T82)</f>
        <v>1075800000</v>
      </c>
      <c r="U83" s="297"/>
      <c r="V83" s="309">
        <f>SUM(V78:V82)</f>
        <v>0</v>
      </c>
      <c r="W83" s="309">
        <f>SUM(W78:W82)</f>
        <v>0</v>
      </c>
      <c r="X83" s="309">
        <f>SUM(X78:X82)</f>
        <v>0</v>
      </c>
      <c r="Y83" s="300"/>
      <c r="Z83" s="309">
        <f>SUM(Z78:Z82)</f>
        <v>0</v>
      </c>
      <c r="AA83" s="302"/>
      <c r="AB83" s="302" t="str">
        <f t="shared" si="47"/>
        <v/>
      </c>
      <c r="AC83" s="303">
        <f t="shared" si="48"/>
        <v>0</v>
      </c>
      <c r="AD83" s="303" t="str">
        <f t="shared" si="49"/>
        <v/>
      </c>
    </row>
    <row r="84" spans="1:50" s="262" customFormat="1" ht="13.5">
      <c r="A84" s="290" t="str">
        <f t="shared" si="46"/>
        <v/>
      </c>
      <c r="B84" s="291"/>
      <c r="C84" s="75" t="s">
        <v>49</v>
      </c>
      <c r="D84" s="284"/>
      <c r="E84" s="285"/>
      <c r="F84" s="295"/>
      <c r="G84" s="295"/>
      <c r="H84" s="295"/>
      <c r="I84" s="286"/>
      <c r="J84" s="295"/>
      <c r="K84" s="286"/>
      <c r="L84" s="295"/>
      <c r="M84" s="286"/>
      <c r="N84" s="260"/>
      <c r="O84" s="287"/>
      <c r="P84" s="295"/>
      <c r="Q84" s="295"/>
      <c r="R84" s="286"/>
      <c r="S84" s="295"/>
      <c r="T84" s="295"/>
      <c r="U84" s="297"/>
      <c r="V84" s="298"/>
      <c r="W84" s="266"/>
      <c r="X84" s="266"/>
      <c r="Y84" s="300"/>
      <c r="AA84" s="302"/>
      <c r="AB84" s="302" t="str">
        <f t="shared" si="47"/>
        <v/>
      </c>
      <c r="AC84" s="303">
        <f t="shared" si="48"/>
        <v>0</v>
      </c>
      <c r="AD84" s="303" t="str">
        <f t="shared" si="49"/>
        <v/>
      </c>
    </row>
    <row r="85" spans="1:50" s="262" customFormat="1" ht="12.75">
      <c r="A85" s="290" t="str">
        <f t="shared" si="46"/>
        <v/>
      </c>
      <c r="B85" s="291"/>
      <c r="C85" s="292" t="str">
        <f>+Fyrningarskýrsla!A81</f>
        <v>Blikastaðaland</v>
      </c>
      <c r="D85" s="293">
        <f>+Fyrningarskýrsla!C81</f>
        <v>2008</v>
      </c>
      <c r="E85" s="293">
        <f>+Fyrningarskýrsla!D81</f>
        <v>0</v>
      </c>
      <c r="F85" s="294">
        <f>+Fyrningarskýrsla!E81</f>
        <v>120000000</v>
      </c>
      <c r="G85" s="294"/>
      <c r="H85" s="295">
        <f>+F85-G85</f>
        <v>120000000</v>
      </c>
      <c r="I85" s="286"/>
      <c r="J85" s="295"/>
      <c r="K85" s="286"/>
      <c r="L85" s="295">
        <f>IF(OR(AND(F85&gt;0,J85&gt;0),AND(F85&lt;0,J85&gt;0)),"VILLA",ROUND(IF((OR(J85=0,J85="")),F85*STU,IF(J85&lt;0,F85*STU,J85)),0))</f>
        <v>120000000</v>
      </c>
      <c r="M85" s="286"/>
      <c r="N85" s="296">
        <v>0</v>
      </c>
      <c r="O85" s="287"/>
      <c r="P85" s="323">
        <f>ROUND(INT(MAX(IF((G85+L85*N85*MAN/12)&gt;(0.9*L85),IF(J85&lt;0,0,0.9*L85-G85),IF(J85&lt;0,0,L85*N85*MAN/12)),0)+0.5),0)</f>
        <v>0</v>
      </c>
      <c r="Q85" s="295" t="str">
        <f>IF(J85&lt;0,H85-P85+J85,"")</f>
        <v/>
      </c>
      <c r="R85" s="286"/>
      <c r="S85" s="295">
        <f>IF(J85&lt;0,0,G85+P85)</f>
        <v>0</v>
      </c>
      <c r="T85" s="295">
        <f>IF(J85&lt;0,0,L85-S85)</f>
        <v>120000000</v>
      </c>
      <c r="U85" s="297"/>
      <c r="V85" s="298">
        <f>+X85+W85</f>
        <v>0</v>
      </c>
      <c r="W85" s="299">
        <f>ROUND(IF(X85=0,0,IF(J85&lt;0,-(X85),IF((L85*10%&gt;T85-X85),-ROUND((L85*10%-T85+X85),0),0))),0)</f>
        <v>0</v>
      </c>
      <c r="X85" s="266">
        <v>0</v>
      </c>
      <c r="Y85" s="300"/>
      <c r="Z85" s="301"/>
      <c r="AA85" s="302"/>
      <c r="AB85" s="302" t="str">
        <f t="shared" si="47"/>
        <v/>
      </c>
      <c r="AC85" s="303">
        <f t="shared" si="48"/>
        <v>0</v>
      </c>
      <c r="AD85" s="303" t="str">
        <f t="shared" si="49"/>
        <v/>
      </c>
      <c r="AE85" s="301"/>
      <c r="AF85" s="301"/>
      <c r="AG85" s="301"/>
      <c r="AH85" s="301"/>
      <c r="AI85" s="301"/>
      <c r="AJ85" s="301"/>
      <c r="AK85" s="301"/>
      <c r="AL85" s="301"/>
      <c r="AM85" s="301"/>
      <c r="AN85" s="301"/>
      <c r="AO85" s="301"/>
      <c r="AP85" s="301"/>
      <c r="AQ85" s="301"/>
      <c r="AR85" s="301"/>
      <c r="AS85" s="301"/>
      <c r="AT85" s="301"/>
      <c r="AU85" s="301"/>
      <c r="AV85" s="301"/>
      <c r="AW85" s="301"/>
      <c r="AX85" s="301"/>
    </row>
    <row r="86" spans="1:50" s="262" customFormat="1" ht="12.75" hidden="1" outlineLevel="1">
      <c r="A86" s="290" t="str">
        <f t="shared" si="46"/>
        <v/>
      </c>
      <c r="B86" s="291"/>
      <c r="C86" s="308"/>
      <c r="D86" s="322"/>
      <c r="E86" s="285"/>
      <c r="F86" s="294"/>
      <c r="G86" s="294"/>
      <c r="H86" s="295">
        <f>+F86-G86</f>
        <v>0</v>
      </c>
      <c r="I86" s="286"/>
      <c r="J86" s="295"/>
      <c r="K86" s="286"/>
      <c r="L86" s="295">
        <f>IF(OR(AND(F86&gt;0,J86&gt;0),AND(F86&lt;0,J86&gt;0)),"VILLA",ROUND(IF((OR(J86=0,J86="")),F86*'Skattal.fyrn. 2009'!STU,IF(J86&lt;0,F86*'Skattal.fyrn. 2009'!STU,J86)),0))</f>
        <v>0</v>
      </c>
      <c r="M86" s="286"/>
      <c r="N86" s="296"/>
      <c r="O86" s="287"/>
      <c r="P86" s="323">
        <f>ROUND(INT(MAX(IF((G86+L86*N86*'Skattal.fyrn. 2009'!MAN/12)&gt;(0.9*L86),IF(J86&lt;0,0,0.9*L86-G86),IF(J86&lt;0,0,L86*N86*'Skattal.fyrn. 2009'!MAN/12)),0)+0.5),0)</f>
        <v>0</v>
      </c>
      <c r="Q86" s="295" t="str">
        <f>IF(J86&lt;0,H86-P86+J86,"")</f>
        <v/>
      </c>
      <c r="R86" s="286"/>
      <c r="S86" s="295">
        <f>IF(J86&lt;0,0,G86+P86)</f>
        <v>0</v>
      </c>
      <c r="T86" s="295">
        <f>IF(J86&lt;0,0,L86-S86)</f>
        <v>0</v>
      </c>
      <c r="U86" s="297"/>
      <c r="V86" s="298">
        <f>+X86+W86</f>
        <v>0</v>
      </c>
      <c r="W86" s="299">
        <f>ROUND(IF(X86=0,0,IF(J86&lt;0,-(X86),IF((L86*10%&gt;T86-X86),-ROUND((L86*10%-T86+X86),0),0))),0)</f>
        <v>0</v>
      </c>
      <c r="X86" s="266">
        <v>0</v>
      </c>
      <c r="Y86" s="300"/>
      <c r="Z86" s="301"/>
      <c r="AA86" s="302"/>
      <c r="AB86" s="302" t="str">
        <f t="shared" si="47"/>
        <v/>
      </c>
      <c r="AC86" s="303">
        <f t="shared" si="48"/>
        <v>0</v>
      </c>
      <c r="AD86" s="303" t="str">
        <f t="shared" si="49"/>
        <v/>
      </c>
      <c r="AE86" s="301"/>
      <c r="AF86" s="301"/>
      <c r="AG86" s="301"/>
      <c r="AH86" s="301"/>
      <c r="AI86" s="301"/>
      <c r="AJ86" s="301"/>
      <c r="AK86" s="301"/>
      <c r="AL86" s="301"/>
      <c r="AM86" s="301"/>
      <c r="AN86" s="301"/>
      <c r="AO86" s="301"/>
      <c r="AP86" s="301"/>
      <c r="AQ86" s="301"/>
      <c r="AR86" s="301"/>
      <c r="AS86" s="301"/>
      <c r="AT86" s="301"/>
      <c r="AU86" s="301"/>
      <c r="AV86" s="301"/>
      <c r="AW86" s="301"/>
      <c r="AX86" s="301"/>
    </row>
    <row r="87" spans="1:50" s="262" customFormat="1" ht="12.75" hidden="1" outlineLevel="1">
      <c r="A87" s="290" t="str">
        <f t="shared" si="46"/>
        <v/>
      </c>
      <c r="B87" s="291"/>
      <c r="C87" s="308"/>
      <c r="D87" s="322"/>
      <c r="E87" s="285"/>
      <c r="F87" s="294"/>
      <c r="G87" s="294"/>
      <c r="H87" s="295">
        <f>+F87-G87</f>
        <v>0</v>
      </c>
      <c r="I87" s="286"/>
      <c r="J87" s="295"/>
      <c r="K87" s="286"/>
      <c r="L87" s="295">
        <f>IF(OR(AND(F87&gt;0,J87&gt;0),AND(F87&lt;0,J87&gt;0)),"VILLA",ROUND(IF((OR(J87=0,J87="")),F87*STU,IF(J87&lt;0,F87*STU,J87)),0))</f>
        <v>0</v>
      </c>
      <c r="M87" s="286"/>
      <c r="N87" s="296"/>
      <c r="O87" s="287"/>
      <c r="P87" s="323">
        <f>ROUND(INT(MAX(IF((G87+L87*N87*MAN/12)&gt;(0.9*L87),IF(J87&lt;0,0,0.9*L87-G87),IF(J87&lt;0,0,L87*N87*MAN/12)),0)+0.5),0)</f>
        <v>0</v>
      </c>
      <c r="Q87" s="295" t="str">
        <f>IF(J87&lt;0,H87-P87+J87,"")</f>
        <v/>
      </c>
      <c r="R87" s="286"/>
      <c r="S87" s="295">
        <f>IF(J87&lt;0,0,G87+P87)</f>
        <v>0</v>
      </c>
      <c r="T87" s="295">
        <f>IF(J87&lt;0,0,L87-S87)</f>
        <v>0</v>
      </c>
      <c r="U87" s="297"/>
      <c r="V87" s="298">
        <f>+X87+W87</f>
        <v>0</v>
      </c>
      <c r="W87" s="299">
        <f>ROUND(IF(X87=0,0,IF(J87&lt;0,-(X87),IF((L87*10%&gt;T87-X87),-ROUND((L87*10%-T87+X87),0),0))),0)</f>
        <v>0</v>
      </c>
      <c r="X87" s="266">
        <v>0</v>
      </c>
      <c r="Y87" s="300"/>
      <c r="Z87" s="301"/>
      <c r="AA87" s="302"/>
      <c r="AB87" s="302" t="str">
        <f t="shared" si="47"/>
        <v/>
      </c>
      <c r="AC87" s="303">
        <f t="shared" si="48"/>
        <v>0</v>
      </c>
      <c r="AD87" s="303" t="str">
        <f t="shared" si="49"/>
        <v/>
      </c>
      <c r="AE87" s="301"/>
      <c r="AF87" s="301"/>
      <c r="AG87" s="301"/>
      <c r="AH87" s="301"/>
      <c r="AI87" s="301"/>
      <c r="AJ87" s="301"/>
      <c r="AK87" s="301"/>
      <c r="AL87" s="301"/>
      <c r="AM87" s="301"/>
      <c r="AN87" s="301"/>
      <c r="AO87" s="301"/>
      <c r="AP87" s="301"/>
      <c r="AQ87" s="301"/>
      <c r="AR87" s="301"/>
      <c r="AS87" s="301"/>
      <c r="AT87" s="301"/>
      <c r="AU87" s="301"/>
      <c r="AV87" s="301"/>
      <c r="AW87" s="301"/>
      <c r="AX87" s="301"/>
    </row>
    <row r="88" spans="1:50" s="262" customFormat="1" ht="4.5" customHeight="1" collapsed="1">
      <c r="A88" s="290" t="str">
        <f t="shared" si="46"/>
        <v/>
      </c>
      <c r="B88" s="291"/>
      <c r="C88" s="308"/>
      <c r="D88" s="284"/>
      <c r="E88" s="285"/>
      <c r="F88" s="295"/>
      <c r="G88" s="295"/>
      <c r="H88" s="295"/>
      <c r="I88" s="286"/>
      <c r="J88" s="295"/>
      <c r="K88" s="286"/>
      <c r="L88" s="295"/>
      <c r="M88" s="286"/>
      <c r="N88" s="274"/>
      <c r="O88" s="287"/>
      <c r="P88" s="295"/>
      <c r="Q88" s="295"/>
      <c r="R88" s="286"/>
      <c r="S88" s="295"/>
      <c r="T88" s="295"/>
      <c r="U88" s="297"/>
      <c r="V88" s="298"/>
      <c r="W88" s="299"/>
      <c r="X88" s="266"/>
      <c r="Y88" s="300"/>
      <c r="AA88" s="302"/>
      <c r="AB88" s="302" t="str">
        <f t="shared" si="47"/>
        <v/>
      </c>
      <c r="AC88" s="303">
        <f t="shared" si="48"/>
        <v>0</v>
      </c>
      <c r="AD88" s="303" t="str">
        <f t="shared" si="49"/>
        <v/>
      </c>
    </row>
    <row r="89" spans="1:50" s="262" customFormat="1" ht="10.5" customHeight="1">
      <c r="A89" s="290" t="str">
        <f t="shared" si="46"/>
        <v/>
      </c>
      <c r="B89" s="291"/>
      <c r="C89" s="308"/>
      <c r="D89" s="284"/>
      <c r="E89" s="285"/>
      <c r="F89" s="309">
        <f>SUM(F85:F88)</f>
        <v>120000000</v>
      </c>
      <c r="G89" s="309">
        <f>SUM(G85:G88)</f>
        <v>0</v>
      </c>
      <c r="H89" s="309">
        <f>SUM(H85:H88)</f>
        <v>120000000</v>
      </c>
      <c r="I89" s="286"/>
      <c r="J89" s="309">
        <f>SUM(J85:J88)</f>
        <v>0</v>
      </c>
      <c r="K89" s="286"/>
      <c r="L89" s="309">
        <f>SUM(L85:L88)</f>
        <v>120000000</v>
      </c>
      <c r="M89" s="286"/>
      <c r="N89" s="274"/>
      <c r="O89" s="287"/>
      <c r="P89" s="309">
        <f>SUM(P85:P88)</f>
        <v>0</v>
      </c>
      <c r="Q89" s="309">
        <f>SUM(Q85:Q88)</f>
        <v>0</v>
      </c>
      <c r="R89" s="286"/>
      <c r="S89" s="309">
        <f>SUM(S85:S88)</f>
        <v>0</v>
      </c>
      <c r="T89" s="309">
        <f>SUM(T85:T88)</f>
        <v>120000000</v>
      </c>
      <c r="U89" s="297"/>
      <c r="V89" s="309">
        <f>SUM(V85:V88)</f>
        <v>0</v>
      </c>
      <c r="W89" s="309">
        <f>SUM(W85:W88)</f>
        <v>0</v>
      </c>
      <c r="X89" s="309">
        <f>SUM(X85:X88)</f>
        <v>0</v>
      </c>
      <c r="Y89" s="300"/>
      <c r="Z89" s="309">
        <f>SUM(Z85:Z88)</f>
        <v>0</v>
      </c>
      <c r="AA89" s="302"/>
      <c r="AB89" s="302" t="str">
        <f t="shared" si="47"/>
        <v/>
      </c>
      <c r="AC89" s="303">
        <f t="shared" si="48"/>
        <v>0</v>
      </c>
      <c r="AD89" s="303" t="str">
        <f t="shared" si="49"/>
        <v/>
      </c>
    </row>
    <row r="90" spans="1:50" s="262" customFormat="1" ht="10.5" customHeight="1">
      <c r="A90" s="290" t="str">
        <f t="shared" si="46"/>
        <v/>
      </c>
      <c r="B90" s="291"/>
      <c r="C90" s="308"/>
      <c r="D90" s="284"/>
      <c r="E90" s="285"/>
      <c r="F90" s="286"/>
      <c r="G90" s="286"/>
      <c r="H90" s="286"/>
      <c r="I90" s="286"/>
      <c r="J90" s="286"/>
      <c r="K90" s="286"/>
      <c r="L90" s="286"/>
      <c r="M90" s="286"/>
      <c r="N90" s="274"/>
      <c r="O90" s="287"/>
      <c r="P90" s="286"/>
      <c r="Q90" s="286"/>
      <c r="R90" s="286"/>
      <c r="S90" s="286"/>
      <c r="T90" s="286"/>
      <c r="U90" s="297"/>
      <c r="V90" s="324"/>
      <c r="W90" s="286"/>
      <c r="X90" s="286"/>
      <c r="Y90" s="300"/>
      <c r="AA90" s="302"/>
      <c r="AB90" s="302" t="str">
        <f t="shared" si="47"/>
        <v/>
      </c>
      <c r="AC90" s="303">
        <f t="shared" si="48"/>
        <v>0</v>
      </c>
      <c r="AD90" s="303" t="str">
        <f t="shared" si="49"/>
        <v/>
      </c>
    </row>
    <row r="91" spans="1:50" s="262" customFormat="1" ht="13.5" hidden="1" outlineLevel="1">
      <c r="A91" s="290" t="str">
        <f t="shared" si="46"/>
        <v/>
      </c>
      <c r="B91" s="291"/>
      <c r="C91" s="75" t="s">
        <v>86</v>
      </c>
      <c r="D91" s="284"/>
      <c r="E91" s="285"/>
      <c r="F91" s="295"/>
      <c r="G91" s="295"/>
      <c r="H91" s="295"/>
      <c r="I91" s="286"/>
      <c r="J91" s="295"/>
      <c r="K91" s="286"/>
      <c r="L91" s="295"/>
      <c r="M91" s="286"/>
      <c r="N91" s="260"/>
      <c r="O91" s="287"/>
      <c r="P91" s="295"/>
      <c r="Q91" s="295"/>
      <c r="R91" s="286"/>
      <c r="S91" s="295"/>
      <c r="T91" s="295"/>
      <c r="U91" s="297"/>
      <c r="V91" s="298"/>
      <c r="W91" s="266"/>
      <c r="X91" s="266"/>
      <c r="Y91" s="300"/>
      <c r="AA91" s="302"/>
      <c r="AB91" s="302" t="str">
        <f t="shared" si="47"/>
        <v/>
      </c>
      <c r="AC91" s="303">
        <f t="shared" si="48"/>
        <v>0</v>
      </c>
      <c r="AD91" s="303" t="str">
        <f t="shared" si="49"/>
        <v/>
      </c>
    </row>
    <row r="92" spans="1:50" s="262" customFormat="1" ht="12.75" hidden="1" outlineLevel="1">
      <c r="A92" s="290" t="str">
        <f t="shared" si="46"/>
        <v/>
      </c>
      <c r="B92" s="291"/>
      <c r="C92" s="308"/>
      <c r="D92" s="322"/>
      <c r="E92" s="285"/>
      <c r="F92" s="294"/>
      <c r="G92" s="294"/>
      <c r="H92" s="295">
        <f>+F92-G92</f>
        <v>0</v>
      </c>
      <c r="I92" s="286"/>
      <c r="J92" s="295"/>
      <c r="K92" s="286"/>
      <c r="L92" s="295">
        <f>IF(OR(AND(F92&gt;0,J92&gt;0),AND(F92&lt;0,J92&gt;0)),"VILLA",ROUND(IF((OR(J92=0,J92="")),F92*'Skattal.fyrn. 2009'!STU,IF(J92&lt;0,F92*'Skattal.fyrn. 2009'!STU,J92)),0))</f>
        <v>0</v>
      </c>
      <c r="M92" s="286"/>
      <c r="N92" s="296"/>
      <c r="O92" s="287"/>
      <c r="P92" s="323">
        <f>ROUND(INT(MAX(IF((G92+L92*N92*'Skattal.fyrn. 2009'!MAN/12)&gt;(0.9*L92),IF(J92&lt;0,0,0.9*L92-G92),IF(J92&lt;0,0,L92*N92*'Skattal.fyrn. 2009'!MAN/12)),0)+0.5),0)</f>
        <v>0</v>
      </c>
      <c r="Q92" s="295" t="str">
        <f>IF(J92&lt;0,H92-P92+J92,"")</f>
        <v/>
      </c>
      <c r="R92" s="286"/>
      <c r="S92" s="295">
        <f>IF(J92&lt;0,0,G92+P92)</f>
        <v>0</v>
      </c>
      <c r="T92" s="295">
        <f>IF(J92&lt;0,0,L92-S92)</f>
        <v>0</v>
      </c>
      <c r="U92" s="297"/>
      <c r="V92" s="298">
        <f>+X92+W92</f>
        <v>0</v>
      </c>
      <c r="W92" s="299">
        <f>ROUND(IF(X92=0,0,IF(J92&lt;0,-(X92),IF((L92*10%&gt;T92-X92),-ROUND((L92*10%-T92+X92),0),0))),0)</f>
        <v>0</v>
      </c>
      <c r="X92" s="266">
        <v>0</v>
      </c>
      <c r="Y92" s="300"/>
      <c r="Z92" s="301"/>
      <c r="AA92" s="302"/>
      <c r="AB92" s="302" t="str">
        <f t="shared" si="47"/>
        <v/>
      </c>
      <c r="AC92" s="303">
        <f t="shared" si="48"/>
        <v>0</v>
      </c>
      <c r="AD92" s="303" t="str">
        <f t="shared" si="49"/>
        <v/>
      </c>
      <c r="AE92" s="301"/>
      <c r="AF92" s="301"/>
      <c r="AG92" s="301"/>
      <c r="AH92" s="301"/>
      <c r="AI92" s="301"/>
      <c r="AJ92" s="301"/>
      <c r="AK92" s="301"/>
      <c r="AL92" s="301"/>
      <c r="AM92" s="301"/>
      <c r="AN92" s="301"/>
      <c r="AO92" s="301"/>
      <c r="AP92" s="301"/>
      <c r="AQ92" s="301"/>
      <c r="AR92" s="301"/>
      <c r="AS92" s="301"/>
      <c r="AT92" s="301"/>
      <c r="AU92" s="301"/>
      <c r="AV92" s="301"/>
      <c r="AW92" s="301"/>
      <c r="AX92" s="301"/>
    </row>
    <row r="93" spans="1:50" s="262" customFormat="1" ht="12.75" hidden="1" outlineLevel="1">
      <c r="A93" s="290" t="str">
        <f t="shared" si="46"/>
        <v/>
      </c>
      <c r="B93" s="291"/>
      <c r="C93" s="308"/>
      <c r="D93" s="284"/>
      <c r="E93" s="285"/>
      <c r="F93" s="294"/>
      <c r="G93" s="294"/>
      <c r="H93" s="295">
        <f>+F93-G93</f>
        <v>0</v>
      </c>
      <c r="I93" s="286"/>
      <c r="J93" s="295"/>
      <c r="K93" s="286"/>
      <c r="L93" s="295">
        <f>IF(OR(AND(F93&gt;0,J93&gt;0),AND(F93&lt;0,J93&gt;0)),"VILLA",ROUND(IF((OR(J93=0,J93="")),F93*'Skattal.fyrn. 2009'!STU,IF(J93&lt;0,F93*'Skattal.fyrn. 2009'!STU,J93)),0))</f>
        <v>0</v>
      </c>
      <c r="M93" s="286"/>
      <c r="N93" s="296"/>
      <c r="O93" s="287"/>
      <c r="P93" s="323">
        <f>ROUND(INT(MAX(IF((G93+L93*N93*'Skattal.fyrn. 2009'!MAN/12)&gt;(0.9*L93),IF(J93&lt;0,0,0.9*L93-G93),IF(J93&lt;0,0,L93*N93*'Skattal.fyrn. 2009'!MAN/12)),0)+0.5),0)</f>
        <v>0</v>
      </c>
      <c r="Q93" s="295" t="str">
        <f>IF(J93&lt;0,H93-P93+J93,"")</f>
        <v/>
      </c>
      <c r="R93" s="286"/>
      <c r="S93" s="295">
        <f>IF(J93&lt;0,0,G93+P93)</f>
        <v>0</v>
      </c>
      <c r="T93" s="295">
        <f>IF(J93&lt;0,0,L93-S93)</f>
        <v>0</v>
      </c>
      <c r="U93" s="297"/>
      <c r="V93" s="298">
        <f>+X93+W93</f>
        <v>0</v>
      </c>
      <c r="W93" s="299">
        <f>ROUND(IF(X93=0,0,IF(J93&lt;0,-(X93),IF((L93*10%&gt;T93-X93),-ROUND((L93*10%-T93+X93),0),0))),0)</f>
        <v>0</v>
      </c>
      <c r="X93" s="266">
        <v>0</v>
      </c>
      <c r="Y93" s="300"/>
      <c r="Z93" s="301"/>
      <c r="AA93" s="302"/>
      <c r="AB93" s="302" t="str">
        <f t="shared" si="47"/>
        <v/>
      </c>
      <c r="AC93" s="303">
        <f t="shared" si="48"/>
        <v>0</v>
      </c>
      <c r="AD93" s="303" t="str">
        <f t="shared" si="49"/>
        <v/>
      </c>
      <c r="AE93" s="301"/>
      <c r="AF93" s="301"/>
      <c r="AG93" s="301"/>
      <c r="AH93" s="301"/>
      <c r="AI93" s="301"/>
      <c r="AJ93" s="301"/>
      <c r="AK93" s="301"/>
      <c r="AL93" s="301"/>
      <c r="AM93" s="301"/>
      <c r="AN93" s="301"/>
      <c r="AO93" s="301"/>
      <c r="AP93" s="301"/>
      <c r="AQ93" s="301"/>
      <c r="AR93" s="301"/>
      <c r="AS93" s="301"/>
      <c r="AT93" s="301"/>
      <c r="AU93" s="301"/>
      <c r="AV93" s="301"/>
      <c r="AW93" s="301"/>
      <c r="AX93" s="301"/>
    </row>
    <row r="94" spans="1:50" s="262" customFormat="1" ht="12.75" hidden="1" outlineLevel="1">
      <c r="A94" s="290" t="str">
        <f t="shared" si="46"/>
        <v/>
      </c>
      <c r="B94" s="291"/>
      <c r="C94" s="308"/>
      <c r="D94" s="322"/>
      <c r="E94" s="285"/>
      <c r="F94" s="294"/>
      <c r="G94" s="294"/>
      <c r="H94" s="295">
        <f>+F94-G94</f>
        <v>0</v>
      </c>
      <c r="I94" s="286"/>
      <c r="J94" s="295"/>
      <c r="K94" s="286"/>
      <c r="L94" s="295">
        <f>IF(OR(AND(F94&gt;0,J94&gt;0),AND(F94&lt;0,J94&gt;0)),"VILLA",ROUND(IF((OR(J94=0,J94="")),F94*STU,IF(J94&lt;0,F94*STU,J94)),0))</f>
        <v>0</v>
      </c>
      <c r="M94" s="286"/>
      <c r="N94" s="296"/>
      <c r="O94" s="287"/>
      <c r="P94" s="323">
        <f>ROUND(INT(MAX(IF((G94+L94*N94*MAN/12)&gt;(0.9*L94),IF(J94&lt;0,0,0.9*L94-G94),IF(J94&lt;0,0,L94*N94*MAN/12)),0)+0.5),0)</f>
        <v>0</v>
      </c>
      <c r="Q94" s="295" t="str">
        <f>IF(J94&lt;0,H94-P94+J94,"")</f>
        <v/>
      </c>
      <c r="R94" s="286"/>
      <c r="S94" s="295">
        <f>IF(J94&lt;0,0,G94+P94)</f>
        <v>0</v>
      </c>
      <c r="T94" s="295">
        <f>IF(J94&lt;0,0,L94-S94)</f>
        <v>0</v>
      </c>
      <c r="U94" s="297"/>
      <c r="V94" s="298">
        <f>+X94+W94</f>
        <v>0</v>
      </c>
      <c r="W94" s="299">
        <f>ROUND(IF(X94=0,0,IF(J94&lt;0,-(X94),IF((L94*10%&gt;T94-X94),-ROUND((L94*10%-T94+X94),0),0))),0)</f>
        <v>0</v>
      </c>
      <c r="X94" s="266">
        <v>0</v>
      </c>
      <c r="Y94" s="300"/>
      <c r="Z94" s="301"/>
      <c r="AA94" s="302"/>
      <c r="AB94" s="302" t="str">
        <f t="shared" si="47"/>
        <v/>
      </c>
      <c r="AC94" s="303">
        <f t="shared" si="48"/>
        <v>0</v>
      </c>
      <c r="AD94" s="303" t="str">
        <f t="shared" si="49"/>
        <v/>
      </c>
      <c r="AE94" s="301"/>
      <c r="AF94" s="301"/>
      <c r="AG94" s="301"/>
      <c r="AH94" s="301"/>
      <c r="AI94" s="301"/>
      <c r="AJ94" s="301"/>
      <c r="AK94" s="301"/>
      <c r="AL94" s="301"/>
      <c r="AM94" s="301"/>
      <c r="AN94" s="301"/>
      <c r="AO94" s="301"/>
      <c r="AP94" s="301"/>
      <c r="AQ94" s="301"/>
      <c r="AR94" s="301"/>
      <c r="AS94" s="301"/>
      <c r="AT94" s="301"/>
      <c r="AU94" s="301"/>
      <c r="AV94" s="301"/>
      <c r="AW94" s="301"/>
      <c r="AX94" s="301"/>
    </row>
    <row r="95" spans="1:50" s="262" customFormat="1" ht="12.75" hidden="1" outlineLevel="1">
      <c r="A95" s="290" t="str">
        <f t="shared" si="46"/>
        <v/>
      </c>
      <c r="B95" s="291"/>
      <c r="C95" s="308"/>
      <c r="D95" s="322"/>
      <c r="E95" s="285"/>
      <c r="F95" s="294"/>
      <c r="G95" s="294"/>
      <c r="H95" s="295">
        <f>+F95-G95</f>
        <v>0</v>
      </c>
      <c r="I95" s="286"/>
      <c r="J95" s="295"/>
      <c r="K95" s="286"/>
      <c r="L95" s="295">
        <f>IF(OR(AND(F95&gt;0,J95&gt;0),AND(F95&lt;0,J95&gt;0)),"VILLA",ROUND(IF((OR(J95=0,J95="")),F95*STU,IF(J95&lt;0,F95*STU,J95)),0))</f>
        <v>0</v>
      </c>
      <c r="M95" s="286"/>
      <c r="N95" s="296"/>
      <c r="O95" s="287"/>
      <c r="P95" s="323">
        <f>ROUND(INT(MAX(IF((G95+L95*N95*MAN/12)&gt;(0.9*L95),IF(J95&lt;0,0,0.9*L95-G95),IF(J95&lt;0,0,L95*N95*MAN/12)),0)+0.5),0)</f>
        <v>0</v>
      </c>
      <c r="Q95" s="295" t="str">
        <f>IF(J95&lt;0,H95-P95+J95,"")</f>
        <v/>
      </c>
      <c r="R95" s="286"/>
      <c r="S95" s="295">
        <f>IF(J95&lt;0,0,G95+P95)</f>
        <v>0</v>
      </c>
      <c r="T95" s="295">
        <f>IF(J95&lt;0,0,L95-S95)</f>
        <v>0</v>
      </c>
      <c r="U95" s="297"/>
      <c r="V95" s="298">
        <f>+X95+W95</f>
        <v>0</v>
      </c>
      <c r="W95" s="299">
        <f>ROUND(IF(X95=0,0,IF(J95&lt;0,-(X95),IF((L95*10%&gt;T95-X95),-ROUND((L95*10%-T95+X95),0),0))),0)</f>
        <v>0</v>
      </c>
      <c r="X95" s="266">
        <v>0</v>
      </c>
      <c r="Y95" s="300"/>
      <c r="Z95" s="301"/>
      <c r="AA95" s="302"/>
      <c r="AB95" s="302" t="str">
        <f t="shared" si="47"/>
        <v/>
      </c>
      <c r="AC95" s="303">
        <f t="shared" si="48"/>
        <v>0</v>
      </c>
      <c r="AD95" s="303" t="str">
        <f t="shared" si="49"/>
        <v/>
      </c>
      <c r="AE95" s="301"/>
      <c r="AF95" s="301"/>
      <c r="AG95" s="301"/>
      <c r="AH95" s="301"/>
      <c r="AI95" s="301"/>
      <c r="AJ95" s="301"/>
      <c r="AK95" s="301"/>
      <c r="AL95" s="301"/>
      <c r="AM95" s="301"/>
      <c r="AN95" s="301"/>
      <c r="AO95" s="301"/>
      <c r="AP95" s="301"/>
      <c r="AQ95" s="301"/>
      <c r="AR95" s="301"/>
      <c r="AS95" s="301"/>
      <c r="AT95" s="301"/>
      <c r="AU95" s="301"/>
      <c r="AV95" s="301"/>
      <c r="AW95" s="301"/>
      <c r="AX95" s="301"/>
    </row>
    <row r="96" spans="1:50" s="262" customFormat="1" ht="4.5" hidden="1" customHeight="1" outlineLevel="1">
      <c r="A96" s="290" t="str">
        <f t="shared" si="46"/>
        <v/>
      </c>
      <c r="B96" s="291"/>
      <c r="C96" s="308"/>
      <c r="D96" s="284"/>
      <c r="E96" s="285"/>
      <c r="F96" s="295"/>
      <c r="G96" s="295"/>
      <c r="H96" s="295"/>
      <c r="I96" s="286"/>
      <c r="J96" s="295"/>
      <c r="K96" s="286"/>
      <c r="L96" s="295"/>
      <c r="M96" s="286"/>
      <c r="N96" s="274"/>
      <c r="O96" s="287"/>
      <c r="P96" s="295"/>
      <c r="Q96" s="295"/>
      <c r="R96" s="286"/>
      <c r="S96" s="295"/>
      <c r="T96" s="295"/>
      <c r="U96" s="297"/>
      <c r="V96" s="298"/>
      <c r="W96" s="299"/>
      <c r="X96" s="266"/>
      <c r="Y96" s="300"/>
      <c r="AA96" s="302"/>
      <c r="AB96" s="302" t="str">
        <f t="shared" si="47"/>
        <v/>
      </c>
      <c r="AC96" s="303">
        <f t="shared" si="48"/>
        <v>0</v>
      </c>
      <c r="AD96" s="303" t="str">
        <f t="shared" si="49"/>
        <v/>
      </c>
    </row>
    <row r="97" spans="1:30" s="262" customFormat="1" ht="10.5" hidden="1" customHeight="1" outlineLevel="1">
      <c r="A97" s="290" t="str">
        <f t="shared" si="46"/>
        <v/>
      </c>
      <c r="B97" s="291"/>
      <c r="C97" s="308"/>
      <c r="D97" s="284"/>
      <c r="E97" s="285"/>
      <c r="F97" s="309">
        <f>SUM(F92:F96)</f>
        <v>0</v>
      </c>
      <c r="G97" s="309">
        <f>SUM(G92:G96)</f>
        <v>0</v>
      </c>
      <c r="H97" s="309">
        <f>SUM(H92:H96)</f>
        <v>0</v>
      </c>
      <c r="I97" s="286"/>
      <c r="J97" s="309">
        <f>SUM(J92:J96)</f>
        <v>0</v>
      </c>
      <c r="K97" s="286"/>
      <c r="L97" s="309">
        <f>SUM(L92:L96)</f>
        <v>0</v>
      </c>
      <c r="M97" s="286"/>
      <c r="N97" s="274"/>
      <c r="O97" s="287"/>
      <c r="P97" s="309">
        <f>SUM(P92:P96)</f>
        <v>0</v>
      </c>
      <c r="Q97" s="309">
        <f>SUM(Q92:Q96)</f>
        <v>0</v>
      </c>
      <c r="R97" s="286"/>
      <c r="S97" s="309">
        <f>SUM(S92:S96)</f>
        <v>0</v>
      </c>
      <c r="T97" s="309">
        <f>SUM(T92:T96)</f>
        <v>0</v>
      </c>
      <c r="U97" s="297"/>
      <c r="V97" s="309">
        <f>SUM(V92:V96)</f>
        <v>0</v>
      </c>
      <c r="W97" s="309">
        <f>SUM(W92:W96)</f>
        <v>0</v>
      </c>
      <c r="X97" s="309">
        <f>SUM(X92:X96)</f>
        <v>0</v>
      </c>
      <c r="Y97" s="300"/>
      <c r="Z97" s="309">
        <f>SUM(Z92:Z96)</f>
        <v>0</v>
      </c>
      <c r="AA97" s="302"/>
      <c r="AB97" s="302" t="str">
        <f t="shared" si="47"/>
        <v/>
      </c>
      <c r="AC97" s="303">
        <f t="shared" si="48"/>
        <v>0</v>
      </c>
      <c r="AD97" s="303" t="str">
        <f t="shared" si="49"/>
        <v/>
      </c>
    </row>
    <row r="98" spans="1:30" s="266" customFormat="1" ht="4.5" customHeight="1" collapsed="1">
      <c r="A98" s="290" t="str">
        <f t="shared" si="46"/>
        <v/>
      </c>
      <c r="B98" s="291"/>
      <c r="D98" s="325"/>
      <c r="E98" s="285"/>
      <c r="F98" s="295"/>
      <c r="G98" s="295"/>
      <c r="H98" s="295"/>
      <c r="I98" s="286"/>
      <c r="J98" s="295"/>
      <c r="K98" s="286"/>
      <c r="L98" s="295"/>
      <c r="M98" s="286"/>
      <c r="N98" s="260"/>
      <c r="O98" s="287"/>
      <c r="P98" s="295"/>
      <c r="Q98" s="295"/>
      <c r="R98" s="286"/>
      <c r="S98" s="295"/>
      <c r="T98" s="295"/>
      <c r="U98" s="297"/>
      <c r="V98" s="324"/>
      <c r="W98" s="295"/>
      <c r="X98" s="295"/>
      <c r="Y98" s="300"/>
      <c r="AA98" s="302"/>
      <c r="AB98" s="302" t="str">
        <f t="shared" si="47"/>
        <v/>
      </c>
      <c r="AC98" s="303">
        <f t="shared" si="48"/>
        <v>0</v>
      </c>
      <c r="AD98" s="303" t="str">
        <f t="shared" si="49"/>
        <v/>
      </c>
    </row>
    <row r="99" spans="1:30" s="266" customFormat="1" ht="16.5" customHeight="1" thickBot="1">
      <c r="A99" s="290" t="str">
        <f t="shared" si="46"/>
        <v/>
      </c>
      <c r="B99" s="291"/>
      <c r="C99" s="301"/>
      <c r="D99" s="326" t="s">
        <v>87</v>
      </c>
      <c r="E99" s="285"/>
      <c r="F99" s="327">
        <f>F26+F37+F47+F57+F83+F89+F65+F72+F97</f>
        <v>1586300000</v>
      </c>
      <c r="G99" s="327">
        <f>G26+G37+G47+G57+G83+G89+G65+G72+G97</f>
        <v>253400000</v>
      </c>
      <c r="H99" s="327">
        <f>H26+H37+H47+H57+H83+H89+H65+H72+H97</f>
        <v>1332900000</v>
      </c>
      <c r="I99" s="286"/>
      <c r="J99" s="327">
        <f>J26+J37+J47+J57+J83+J89+J65+J72+J97</f>
        <v>0</v>
      </c>
      <c r="K99" s="327">
        <f>K26+K37+K47+K57+K83+K89+K65+K72+K97</f>
        <v>0</v>
      </c>
      <c r="L99" s="327">
        <f>L26+L37+L47+L57+L83+L89+L65+L72+L97</f>
        <v>1586300000</v>
      </c>
      <c r="M99" s="286"/>
      <c r="N99" s="274"/>
      <c r="O99" s="287"/>
      <c r="P99" s="327">
        <f>P26+P37+P47+P57+P83+P89+P65+P72+P97</f>
        <v>57155000</v>
      </c>
      <c r="Q99" s="327">
        <f>Q26+Q37+Q47+Q57+Q83+Q89+Q65+Q72+Q97</f>
        <v>0</v>
      </c>
      <c r="R99" s="327">
        <f>R26+R37+R47+R57+R83+R89+R65+R72+R97</f>
        <v>0</v>
      </c>
      <c r="S99" s="327">
        <f>S26+S37+S47+S57+S83+S89+S65+S72+S97</f>
        <v>310555000</v>
      </c>
      <c r="T99" s="327">
        <f>T26+T37+T47+T57+T83+T89+T65+T72+T97</f>
        <v>1275745000</v>
      </c>
      <c r="U99" s="297"/>
      <c r="V99" s="327">
        <f>V26+V37+V47+V57+V83+V89+V65+V72+V97</f>
        <v>0</v>
      </c>
      <c r="W99" s="327">
        <f>W26+W37+W47+W57+W83+W89+W65+W72+W97</f>
        <v>0</v>
      </c>
      <c r="X99" s="327">
        <f>X26+X37+X47+X57+X83+X89+X65+X72+X97</f>
        <v>0</v>
      </c>
      <c r="Y99" s="315"/>
      <c r="Z99" s="327">
        <f>Z26+Z37+Z47+Z57+Z83+Z89+Z65+Z72+Z97</f>
        <v>0</v>
      </c>
      <c r="AA99" s="302"/>
      <c r="AB99" s="302" t="str">
        <f t="shared" si="47"/>
        <v/>
      </c>
      <c r="AC99" s="303">
        <f t="shared" si="48"/>
        <v>0</v>
      </c>
      <c r="AD99" s="303" t="str">
        <f t="shared" si="49"/>
        <v/>
      </c>
    </row>
    <row r="100" spans="1:30" s="266" customFormat="1" ht="13.5" thickTop="1">
      <c r="A100" s="252"/>
      <c r="B100" s="291"/>
      <c r="C100" s="328"/>
      <c r="D100" s="255"/>
      <c r="E100" s="278"/>
      <c r="F100" s="295"/>
      <c r="G100" s="295"/>
      <c r="H100" s="295"/>
      <c r="I100" s="286"/>
      <c r="J100" s="295"/>
      <c r="K100" s="286"/>
      <c r="L100" s="295"/>
      <c r="M100" s="286"/>
      <c r="N100" s="260"/>
      <c r="O100" s="287"/>
      <c r="P100" s="295"/>
      <c r="Q100" s="295"/>
      <c r="R100" s="286"/>
      <c r="S100" s="295"/>
      <c r="T100" s="295"/>
      <c r="U100" s="297"/>
      <c r="AD100" s="303" t="str">
        <f t="shared" si="49"/>
        <v/>
      </c>
    </row>
    <row r="101" spans="1:30" s="266" customFormat="1" ht="12.75">
      <c r="A101" s="252"/>
      <c r="B101" s="291"/>
      <c r="D101" s="255"/>
      <c r="E101" s="285"/>
      <c r="F101" s="295"/>
      <c r="G101" s="295"/>
      <c r="H101" s="295"/>
      <c r="I101" s="286"/>
      <c r="J101" s="295"/>
      <c r="K101" s="286"/>
      <c r="L101" s="295"/>
      <c r="M101" s="286"/>
      <c r="N101" s="260"/>
      <c r="O101" s="287"/>
      <c r="P101" s="295"/>
      <c r="Q101" s="295"/>
      <c r="R101" s="286"/>
      <c r="S101" s="295"/>
      <c r="T101" s="295"/>
      <c r="U101" s="297"/>
      <c r="AD101" s="303" t="str">
        <f t="shared" si="49"/>
        <v/>
      </c>
    </row>
    <row r="102" spans="1:30" s="266" customFormat="1" ht="12.75">
      <c r="A102" s="252"/>
      <c r="B102" s="291"/>
      <c r="D102" s="255"/>
      <c r="E102" s="285"/>
      <c r="F102" s="266">
        <f t="shared" ref="F102:M102" si="50">SUM(F16:F90)</f>
        <v>3172600000</v>
      </c>
      <c r="G102" s="266">
        <f t="shared" si="50"/>
        <v>506800000</v>
      </c>
      <c r="H102" s="266">
        <f t="shared" si="50"/>
        <v>2665800000</v>
      </c>
      <c r="I102" s="266">
        <f t="shared" si="50"/>
        <v>0</v>
      </c>
      <c r="J102" s="266">
        <f t="shared" si="50"/>
        <v>0</v>
      </c>
      <c r="K102" s="266">
        <f t="shared" si="50"/>
        <v>0</v>
      </c>
      <c r="L102" s="266">
        <f t="shared" si="50"/>
        <v>3172600000</v>
      </c>
      <c r="M102" s="266">
        <f t="shared" si="50"/>
        <v>0</v>
      </c>
      <c r="O102" s="266">
        <f t="shared" ref="O102:X102" si="51">SUM(O16:O90)</f>
        <v>0</v>
      </c>
      <c r="P102" s="266">
        <f t="shared" si="51"/>
        <v>114310000</v>
      </c>
      <c r="Q102" s="266">
        <f t="shared" si="51"/>
        <v>0</v>
      </c>
      <c r="R102" s="266">
        <f t="shared" si="51"/>
        <v>0</v>
      </c>
      <c r="S102" s="266">
        <f t="shared" si="51"/>
        <v>621110000</v>
      </c>
      <c r="T102" s="266">
        <f t="shared" si="51"/>
        <v>2551490000</v>
      </c>
      <c r="U102" s="266">
        <f t="shared" si="51"/>
        <v>0</v>
      </c>
      <c r="V102" s="266">
        <f t="shared" si="51"/>
        <v>0</v>
      </c>
      <c r="W102" s="266">
        <f t="shared" si="51"/>
        <v>0</v>
      </c>
      <c r="X102" s="266">
        <f t="shared" si="51"/>
        <v>0</v>
      </c>
      <c r="AD102" s="303" t="str">
        <f t="shared" si="49"/>
        <v/>
      </c>
    </row>
    <row r="103" spans="1:30" s="266" customFormat="1" ht="12.75">
      <c r="A103" s="252"/>
      <c r="B103" s="291"/>
      <c r="C103" s="266" t="s">
        <v>88</v>
      </c>
      <c r="D103" s="255"/>
      <c r="E103" s="285"/>
      <c r="F103" s="266">
        <f t="shared" ref="F103:M103" si="52">+F102/2</f>
        <v>1586300000</v>
      </c>
      <c r="G103" s="266">
        <f t="shared" si="52"/>
        <v>253400000</v>
      </c>
      <c r="H103" s="266">
        <f t="shared" si="52"/>
        <v>1332900000</v>
      </c>
      <c r="I103" s="266">
        <f t="shared" si="52"/>
        <v>0</v>
      </c>
      <c r="J103" s="266">
        <f t="shared" si="52"/>
        <v>0</v>
      </c>
      <c r="K103" s="266">
        <f t="shared" si="52"/>
        <v>0</v>
      </c>
      <c r="L103" s="266">
        <f t="shared" si="52"/>
        <v>1586300000</v>
      </c>
      <c r="M103" s="266">
        <f t="shared" si="52"/>
        <v>0</v>
      </c>
      <c r="O103" s="266">
        <f t="shared" ref="O103:X103" si="53">+O102/2</f>
        <v>0</v>
      </c>
      <c r="P103" s="266">
        <f t="shared" si="53"/>
        <v>57155000</v>
      </c>
      <c r="Q103" s="266">
        <f t="shared" si="53"/>
        <v>0</v>
      </c>
      <c r="R103" s="266">
        <f t="shared" si="53"/>
        <v>0</v>
      </c>
      <c r="S103" s="266">
        <f t="shared" si="53"/>
        <v>310555000</v>
      </c>
      <c r="T103" s="266">
        <f t="shared" si="53"/>
        <v>1275745000</v>
      </c>
      <c r="U103" s="266">
        <f t="shared" si="53"/>
        <v>0</v>
      </c>
      <c r="V103" s="266">
        <f t="shared" si="53"/>
        <v>0</v>
      </c>
      <c r="W103" s="266">
        <f t="shared" si="53"/>
        <v>0</v>
      </c>
      <c r="X103" s="266">
        <f t="shared" si="53"/>
        <v>0</v>
      </c>
      <c r="AD103" s="303" t="str">
        <f t="shared" si="49"/>
        <v/>
      </c>
    </row>
    <row r="104" spans="1:30" s="266" customFormat="1" ht="12.75">
      <c r="A104" s="252"/>
      <c r="B104" s="291"/>
      <c r="C104" s="266" t="s">
        <v>89</v>
      </c>
      <c r="D104" s="255"/>
      <c r="E104" s="285"/>
      <c r="F104" s="295">
        <f t="shared" ref="F104:M104" si="54">+F99-F103</f>
        <v>0</v>
      </c>
      <c r="G104" s="295">
        <f t="shared" si="54"/>
        <v>0</v>
      </c>
      <c r="H104" s="295">
        <f t="shared" si="54"/>
        <v>0</v>
      </c>
      <c r="I104" s="295">
        <f t="shared" si="54"/>
        <v>0</v>
      </c>
      <c r="J104" s="295">
        <f t="shared" si="54"/>
        <v>0</v>
      </c>
      <c r="K104" s="295">
        <f t="shared" si="54"/>
        <v>0</v>
      </c>
      <c r="L104" s="295">
        <f t="shared" si="54"/>
        <v>0</v>
      </c>
      <c r="M104" s="295">
        <f t="shared" si="54"/>
        <v>0</v>
      </c>
      <c r="N104" s="295"/>
      <c r="O104" s="295">
        <f t="shared" ref="O104:X104" si="55">+O99-O103</f>
        <v>0</v>
      </c>
      <c r="P104" s="295">
        <f t="shared" si="55"/>
        <v>0</v>
      </c>
      <c r="Q104" s="295">
        <f t="shared" si="55"/>
        <v>0</v>
      </c>
      <c r="R104" s="295">
        <f t="shared" si="55"/>
        <v>0</v>
      </c>
      <c r="S104" s="295">
        <f t="shared" si="55"/>
        <v>0</v>
      </c>
      <c r="T104" s="295">
        <f t="shared" si="55"/>
        <v>0</v>
      </c>
      <c r="U104" s="295">
        <f t="shared" si="55"/>
        <v>0</v>
      </c>
      <c r="V104" s="295">
        <f t="shared" si="55"/>
        <v>0</v>
      </c>
      <c r="W104" s="295">
        <f t="shared" si="55"/>
        <v>0</v>
      </c>
      <c r="X104" s="295">
        <f t="shared" si="55"/>
        <v>0</v>
      </c>
      <c r="AD104" s="303" t="str">
        <f t="shared" si="49"/>
        <v/>
      </c>
    </row>
    <row r="105" spans="1:30" s="266" customFormat="1" ht="12.75">
      <c r="A105" s="252"/>
      <c r="B105" s="291"/>
      <c r="D105" s="255"/>
      <c r="E105" s="285"/>
      <c r="F105" s="295"/>
      <c r="G105" s="295"/>
      <c r="H105" s="295"/>
      <c r="I105" s="286"/>
      <c r="J105" s="295"/>
      <c r="K105" s="286"/>
      <c r="L105" s="295"/>
      <c r="M105" s="286"/>
      <c r="N105" s="260"/>
      <c r="O105" s="287"/>
      <c r="P105" s="295"/>
      <c r="Q105" s="295"/>
      <c r="R105" s="286"/>
      <c r="S105" s="295"/>
      <c r="T105" s="295"/>
      <c r="U105" s="297"/>
      <c r="AD105" s="303" t="str">
        <f t="shared" si="49"/>
        <v/>
      </c>
    </row>
    <row r="106" spans="1:30" s="266" customFormat="1" ht="12.75">
      <c r="A106" s="252"/>
      <c r="B106" s="291"/>
      <c r="D106" s="255"/>
      <c r="E106" s="285"/>
      <c r="F106" s="295"/>
      <c r="G106" s="295"/>
      <c r="H106" s="295"/>
      <c r="I106" s="286"/>
      <c r="J106" s="295"/>
      <c r="K106" s="286"/>
      <c r="L106" s="295"/>
      <c r="M106" s="286"/>
      <c r="N106" s="260"/>
      <c r="O106" s="287"/>
      <c r="P106" s="295"/>
      <c r="Q106" s="295"/>
      <c r="R106" s="286"/>
      <c r="S106" s="295"/>
      <c r="T106" s="295"/>
      <c r="U106" s="297"/>
      <c r="AD106" s="303" t="str">
        <f t="shared" si="49"/>
        <v/>
      </c>
    </row>
    <row r="107" spans="1:30" s="330" customFormat="1" ht="12.75">
      <c r="A107" s="329"/>
      <c r="B107" s="291"/>
      <c r="H107" s="331"/>
      <c r="J107" s="331"/>
      <c r="AD107" s="303" t="str">
        <f t="shared" si="49"/>
        <v/>
      </c>
    </row>
    <row r="108" spans="1:30" s="330" customFormat="1" ht="12.75">
      <c r="A108" s="329"/>
      <c r="B108" s="291"/>
      <c r="H108" s="331"/>
      <c r="J108" s="331"/>
      <c r="AD108" s="303" t="str">
        <f t="shared" si="49"/>
        <v/>
      </c>
    </row>
    <row r="109" spans="1:30" s="330" customFormat="1" ht="12.75">
      <c r="A109" s="329"/>
      <c r="B109" s="291"/>
      <c r="H109" s="331"/>
      <c r="J109" s="331"/>
      <c r="AD109" s="303" t="str">
        <f t="shared" si="49"/>
        <v/>
      </c>
    </row>
    <row r="110" spans="1:30" s="330" customFormat="1" ht="12.75">
      <c r="A110" s="329"/>
      <c r="B110" s="291"/>
      <c r="H110" s="331"/>
      <c r="J110" s="331"/>
      <c r="AD110" s="303" t="str">
        <f t="shared" si="49"/>
        <v/>
      </c>
    </row>
    <row r="111" spans="1:30" s="330" customFormat="1" ht="12.75">
      <c r="A111" s="329"/>
      <c r="B111" s="291"/>
      <c r="H111" s="331"/>
      <c r="J111" s="331"/>
    </row>
    <row r="112" spans="1:30" s="330" customFormat="1" ht="12.75">
      <c r="A112" s="329"/>
      <c r="B112" s="291"/>
      <c r="H112" s="331"/>
      <c r="J112" s="331"/>
    </row>
    <row r="113" spans="1:10" s="330" customFormat="1" ht="12.75">
      <c r="A113" s="329"/>
      <c r="B113" s="291"/>
      <c r="H113" s="331"/>
      <c r="J113" s="331"/>
    </row>
    <row r="114" spans="1:10" s="330" customFormat="1" ht="12.75">
      <c r="A114" s="329"/>
      <c r="B114" s="291"/>
      <c r="H114" s="331"/>
      <c r="J114" s="331"/>
    </row>
    <row r="115" spans="1:10" s="330" customFormat="1" ht="12.75">
      <c r="A115" s="329"/>
      <c r="B115" s="291"/>
      <c r="H115" s="331"/>
      <c r="J115" s="331"/>
    </row>
    <row r="116" spans="1:10" s="330" customFormat="1" ht="12.75">
      <c r="A116" s="329"/>
      <c r="B116" s="291"/>
      <c r="H116" s="331"/>
      <c r="J116" s="331"/>
    </row>
    <row r="117" spans="1:10" s="330" customFormat="1" ht="12.75">
      <c r="A117" s="329"/>
      <c r="B117" s="291"/>
      <c r="H117" s="331"/>
      <c r="J117" s="331"/>
    </row>
    <row r="118" spans="1:10" s="330" customFormat="1" ht="12.75">
      <c r="A118" s="329"/>
      <c r="B118" s="291"/>
      <c r="H118" s="331"/>
      <c r="J118" s="331"/>
    </row>
    <row r="119" spans="1:10" s="330" customFormat="1" ht="12.75">
      <c r="A119" s="329"/>
      <c r="B119" s="291"/>
      <c r="H119" s="331"/>
      <c r="J119" s="331"/>
    </row>
    <row r="120" spans="1:10" s="330" customFormat="1" ht="12.75">
      <c r="A120" s="329"/>
      <c r="B120" s="291"/>
      <c r="H120" s="331"/>
      <c r="J120" s="331"/>
    </row>
    <row r="121" spans="1:10" s="330" customFormat="1" ht="12.75">
      <c r="A121" s="329"/>
      <c r="B121" s="291"/>
      <c r="H121" s="331"/>
      <c r="J121" s="331"/>
    </row>
    <row r="122" spans="1:10" s="330" customFormat="1" ht="12.75">
      <c r="A122" s="329"/>
      <c r="B122" s="291"/>
      <c r="H122" s="331"/>
      <c r="J122" s="331"/>
    </row>
    <row r="123" spans="1:10" s="330" customFormat="1" ht="12.75">
      <c r="A123" s="329"/>
      <c r="B123" s="291"/>
      <c r="H123" s="331"/>
      <c r="J123" s="331"/>
    </row>
    <row r="124" spans="1:10" s="330" customFormat="1" ht="12.75">
      <c r="A124" s="329"/>
      <c r="B124" s="291"/>
      <c r="H124" s="331"/>
      <c r="J124" s="331"/>
    </row>
    <row r="125" spans="1:10" s="330" customFormat="1" ht="12.75">
      <c r="A125" s="329"/>
      <c r="B125" s="291"/>
      <c r="H125" s="331"/>
      <c r="J125" s="331"/>
    </row>
    <row r="126" spans="1:10" s="330" customFormat="1" ht="12.75">
      <c r="A126" s="329"/>
      <c r="B126" s="291"/>
      <c r="H126" s="331"/>
      <c r="J126" s="331"/>
    </row>
    <row r="127" spans="1:10" s="330" customFormat="1" ht="12.75">
      <c r="A127" s="329"/>
      <c r="B127" s="291"/>
      <c r="H127" s="331"/>
      <c r="J127" s="331"/>
    </row>
    <row r="128" spans="1:10" s="330" customFormat="1" ht="12.75">
      <c r="A128" s="329"/>
      <c r="B128" s="291"/>
      <c r="H128" s="331"/>
      <c r="J128" s="331"/>
    </row>
    <row r="129" spans="1:10" s="330" customFormat="1" ht="12.75">
      <c r="A129" s="329"/>
      <c r="B129" s="291"/>
      <c r="H129" s="331"/>
      <c r="J129" s="331"/>
    </row>
    <row r="130" spans="1:10" s="330" customFormat="1" ht="12.75">
      <c r="A130" s="329"/>
      <c r="B130" s="291"/>
      <c r="H130" s="331"/>
      <c r="J130" s="331"/>
    </row>
    <row r="131" spans="1:10" s="330" customFormat="1" ht="12.75">
      <c r="A131" s="329"/>
      <c r="B131" s="291"/>
      <c r="H131" s="331"/>
      <c r="J131" s="331"/>
    </row>
    <row r="132" spans="1:10" s="330" customFormat="1" ht="12.75">
      <c r="A132" s="329"/>
      <c r="B132" s="291"/>
      <c r="H132" s="331"/>
      <c r="J132" s="331"/>
    </row>
    <row r="133" spans="1:10" s="330" customFormat="1" ht="12.75">
      <c r="A133" s="329"/>
      <c r="B133" s="291"/>
      <c r="H133" s="331"/>
      <c r="J133" s="331"/>
    </row>
    <row r="134" spans="1:10" s="330" customFormat="1" ht="12.75">
      <c r="A134" s="329"/>
      <c r="B134" s="291"/>
      <c r="H134" s="331"/>
      <c r="J134" s="331"/>
    </row>
    <row r="135" spans="1:10" s="330" customFormat="1" ht="12.75">
      <c r="A135" s="329"/>
      <c r="B135" s="291"/>
      <c r="H135" s="331"/>
      <c r="J135" s="331"/>
    </row>
    <row r="136" spans="1:10" s="330" customFormat="1" ht="12.75">
      <c r="A136" s="329"/>
      <c r="B136" s="291"/>
      <c r="H136" s="331"/>
      <c r="J136" s="331"/>
    </row>
    <row r="137" spans="1:10" s="330" customFormat="1" ht="12.75">
      <c r="A137" s="329"/>
      <c r="B137" s="291"/>
      <c r="H137" s="331"/>
      <c r="J137" s="331"/>
    </row>
    <row r="138" spans="1:10" s="330" customFormat="1" ht="12.75">
      <c r="A138" s="329"/>
      <c r="B138" s="291"/>
      <c r="H138" s="331"/>
      <c r="J138" s="331"/>
    </row>
    <row r="139" spans="1:10" s="330" customFormat="1" ht="12.75">
      <c r="A139" s="329"/>
      <c r="B139" s="291"/>
      <c r="H139" s="331"/>
      <c r="J139" s="331"/>
    </row>
    <row r="140" spans="1:10" s="330" customFormat="1" ht="12.75">
      <c r="A140" s="329"/>
      <c r="B140" s="291"/>
      <c r="H140" s="331"/>
      <c r="J140" s="331"/>
    </row>
    <row r="141" spans="1:10" s="330" customFormat="1" ht="12.75">
      <c r="A141" s="329"/>
      <c r="B141" s="291"/>
      <c r="H141" s="331"/>
      <c r="J141" s="331"/>
    </row>
    <row r="142" spans="1:10" s="330" customFormat="1" ht="12.75">
      <c r="A142" s="329"/>
      <c r="B142" s="291"/>
      <c r="H142" s="331"/>
      <c r="J142" s="331"/>
    </row>
    <row r="143" spans="1:10" s="330" customFormat="1" ht="12.75">
      <c r="A143" s="329"/>
      <c r="B143" s="291"/>
      <c r="H143" s="331"/>
      <c r="J143" s="331"/>
    </row>
    <row r="144" spans="1:10" s="330" customFormat="1" ht="12.75">
      <c r="A144" s="329"/>
      <c r="B144" s="291"/>
      <c r="H144" s="331"/>
      <c r="J144" s="331"/>
    </row>
    <row r="145" spans="1:10" s="330" customFormat="1" ht="12.75">
      <c r="A145" s="329"/>
      <c r="B145" s="291"/>
      <c r="H145" s="331"/>
      <c r="J145" s="331"/>
    </row>
    <row r="146" spans="1:10" s="330" customFormat="1" ht="12.75">
      <c r="A146" s="329"/>
      <c r="B146" s="291"/>
      <c r="H146" s="331"/>
      <c r="J146" s="331"/>
    </row>
    <row r="147" spans="1:10" s="330" customFormat="1" ht="12.75">
      <c r="A147" s="329"/>
      <c r="B147" s="291"/>
      <c r="H147" s="331"/>
      <c r="J147" s="331"/>
    </row>
    <row r="148" spans="1:10" s="330" customFormat="1" ht="12.75">
      <c r="A148" s="329"/>
      <c r="B148" s="291"/>
      <c r="H148" s="331"/>
      <c r="J148" s="331"/>
    </row>
    <row r="149" spans="1:10" s="330" customFormat="1" ht="12.75">
      <c r="A149" s="329"/>
      <c r="B149" s="291"/>
      <c r="H149" s="331"/>
      <c r="J149" s="331"/>
    </row>
    <row r="150" spans="1:10" s="330" customFormat="1" ht="12.75">
      <c r="A150" s="329"/>
      <c r="B150" s="291"/>
      <c r="H150" s="331"/>
      <c r="J150" s="331"/>
    </row>
    <row r="151" spans="1:10" s="330" customFormat="1" ht="12.75">
      <c r="A151" s="329"/>
      <c r="B151" s="291"/>
      <c r="H151" s="331"/>
      <c r="J151" s="331"/>
    </row>
    <row r="152" spans="1:10" s="330" customFormat="1" ht="12.75">
      <c r="A152" s="329"/>
      <c r="B152" s="291"/>
      <c r="H152" s="331"/>
      <c r="J152" s="331"/>
    </row>
    <row r="153" spans="1:10" s="330" customFormat="1" ht="12.75">
      <c r="A153" s="329"/>
      <c r="B153" s="291"/>
      <c r="H153" s="331"/>
      <c r="J153" s="331"/>
    </row>
    <row r="154" spans="1:10" s="330" customFormat="1" ht="12.75">
      <c r="A154" s="329"/>
      <c r="B154" s="291"/>
      <c r="H154" s="331"/>
      <c r="J154" s="331"/>
    </row>
    <row r="155" spans="1:10" s="330" customFormat="1" ht="12.75">
      <c r="A155" s="329"/>
      <c r="B155" s="291"/>
      <c r="H155" s="331"/>
      <c r="J155" s="331"/>
    </row>
    <row r="156" spans="1:10" s="330" customFormat="1" ht="12.75">
      <c r="A156" s="329"/>
      <c r="B156" s="291"/>
      <c r="H156" s="331"/>
      <c r="J156" s="331"/>
    </row>
    <row r="157" spans="1:10" s="330" customFormat="1" ht="12.75">
      <c r="A157" s="329"/>
      <c r="B157" s="291"/>
      <c r="H157" s="331"/>
      <c r="J157" s="331"/>
    </row>
    <row r="158" spans="1:10" s="330" customFormat="1" ht="12.75">
      <c r="A158" s="329"/>
      <c r="B158" s="291"/>
      <c r="H158" s="331"/>
      <c r="J158" s="331"/>
    </row>
    <row r="159" spans="1:10" s="330" customFormat="1" ht="12.75">
      <c r="A159" s="329"/>
      <c r="B159" s="291"/>
      <c r="H159" s="331"/>
      <c r="J159" s="331"/>
    </row>
    <row r="160" spans="1:10" s="330" customFormat="1" ht="12.75">
      <c r="A160" s="329"/>
      <c r="B160" s="291"/>
      <c r="H160" s="331"/>
      <c r="J160" s="331"/>
    </row>
    <row r="161" spans="1:10" s="330" customFormat="1" ht="12.75">
      <c r="A161" s="329"/>
      <c r="B161" s="291"/>
      <c r="H161" s="331"/>
      <c r="J161" s="331"/>
    </row>
    <row r="162" spans="1:10" s="330" customFormat="1" ht="12.75">
      <c r="A162" s="329"/>
      <c r="B162" s="291"/>
      <c r="H162" s="331"/>
      <c r="J162" s="331"/>
    </row>
    <row r="163" spans="1:10" s="330" customFormat="1" ht="12.75">
      <c r="A163" s="329"/>
      <c r="B163" s="291"/>
      <c r="H163" s="331"/>
      <c r="J163" s="331"/>
    </row>
    <row r="164" spans="1:10" s="330" customFormat="1" ht="12.75">
      <c r="A164" s="329"/>
      <c r="B164" s="291"/>
      <c r="H164" s="331"/>
      <c r="J164" s="331"/>
    </row>
    <row r="165" spans="1:10" s="330" customFormat="1" ht="12.75">
      <c r="A165" s="329"/>
      <c r="B165" s="291"/>
      <c r="H165" s="331"/>
      <c r="J165" s="331"/>
    </row>
    <row r="166" spans="1:10" s="330" customFormat="1" ht="12.75">
      <c r="A166" s="329"/>
      <c r="B166" s="291"/>
      <c r="H166" s="331"/>
      <c r="J166" s="331"/>
    </row>
    <row r="167" spans="1:10" s="330" customFormat="1" ht="12.75">
      <c r="A167" s="329"/>
      <c r="B167" s="291"/>
      <c r="H167" s="331"/>
      <c r="J167" s="331"/>
    </row>
    <row r="168" spans="1:10" s="330" customFormat="1" ht="12.75">
      <c r="A168" s="329"/>
      <c r="B168" s="291"/>
      <c r="H168" s="331"/>
      <c r="J168" s="331"/>
    </row>
    <row r="169" spans="1:10" s="330" customFormat="1" ht="12.75">
      <c r="A169" s="329"/>
      <c r="B169" s="291"/>
      <c r="H169" s="331"/>
      <c r="J169" s="331"/>
    </row>
    <row r="170" spans="1:10" s="330" customFormat="1" ht="12.75">
      <c r="A170" s="329"/>
      <c r="B170" s="291"/>
      <c r="H170" s="331"/>
      <c r="J170" s="331"/>
    </row>
    <row r="171" spans="1:10" s="330" customFormat="1" ht="12.75">
      <c r="A171" s="329"/>
      <c r="B171" s="291"/>
      <c r="H171" s="331"/>
      <c r="J171" s="331"/>
    </row>
    <row r="172" spans="1:10" s="330" customFormat="1" ht="12.75">
      <c r="A172" s="329"/>
      <c r="B172" s="291"/>
      <c r="H172" s="331"/>
      <c r="J172" s="331"/>
    </row>
    <row r="173" spans="1:10" s="330" customFormat="1" ht="12.75">
      <c r="A173" s="329"/>
      <c r="B173" s="291"/>
      <c r="H173" s="331"/>
      <c r="J173" s="331"/>
    </row>
    <row r="174" spans="1:10" s="330" customFormat="1" ht="12.75">
      <c r="A174" s="329"/>
      <c r="B174" s="291"/>
      <c r="H174" s="331"/>
      <c r="J174" s="331"/>
    </row>
    <row r="175" spans="1:10" s="330" customFormat="1" ht="12.75">
      <c r="A175" s="329"/>
      <c r="B175" s="291"/>
      <c r="H175" s="331"/>
      <c r="J175" s="331"/>
    </row>
    <row r="176" spans="1:10" s="330" customFormat="1" ht="12.75">
      <c r="A176" s="329"/>
      <c r="B176" s="291"/>
      <c r="H176" s="331"/>
      <c r="J176" s="331"/>
    </row>
    <row r="177" spans="1:10" s="330" customFormat="1" ht="12.75">
      <c r="A177" s="329"/>
      <c r="B177" s="291"/>
      <c r="H177" s="331"/>
      <c r="J177" s="331"/>
    </row>
    <row r="178" spans="1:10" s="330" customFormat="1" ht="12.75">
      <c r="A178" s="329"/>
      <c r="B178" s="291"/>
      <c r="H178" s="331"/>
      <c r="J178" s="331"/>
    </row>
    <row r="179" spans="1:10" s="330" customFormat="1" ht="12.75">
      <c r="A179" s="329"/>
      <c r="B179" s="291"/>
      <c r="H179" s="331"/>
      <c r="J179" s="331"/>
    </row>
    <row r="180" spans="1:10" s="330" customFormat="1" ht="12.75">
      <c r="A180" s="329"/>
      <c r="B180" s="291"/>
      <c r="H180" s="331"/>
      <c r="J180" s="331"/>
    </row>
    <row r="181" spans="1:10" s="330" customFormat="1" ht="12.75">
      <c r="A181" s="329"/>
      <c r="B181" s="291"/>
      <c r="H181" s="331"/>
      <c r="J181" s="331"/>
    </row>
    <row r="182" spans="1:10" s="330" customFormat="1" ht="12.75">
      <c r="A182" s="329"/>
      <c r="B182" s="291"/>
      <c r="H182" s="331"/>
      <c r="J182" s="331"/>
    </row>
    <row r="183" spans="1:10" s="330" customFormat="1" ht="12.75">
      <c r="A183" s="329"/>
      <c r="B183" s="291"/>
      <c r="H183" s="331"/>
      <c r="J183" s="331"/>
    </row>
    <row r="184" spans="1:10" s="330" customFormat="1" ht="12.75">
      <c r="A184" s="329"/>
      <c r="B184" s="291"/>
      <c r="H184" s="331"/>
      <c r="J184" s="331"/>
    </row>
    <row r="185" spans="1:10" s="330" customFormat="1" ht="12.75">
      <c r="A185" s="329"/>
      <c r="B185" s="291"/>
      <c r="H185" s="331"/>
      <c r="J185" s="331"/>
    </row>
    <row r="186" spans="1:10" s="330" customFormat="1" ht="12.75">
      <c r="A186" s="329"/>
      <c r="B186" s="291"/>
      <c r="H186" s="331"/>
      <c r="J186" s="331"/>
    </row>
    <row r="187" spans="1:10" s="330" customFormat="1" ht="12.75">
      <c r="A187" s="329"/>
      <c r="B187" s="291"/>
      <c r="H187" s="331"/>
      <c r="J187" s="331"/>
    </row>
    <row r="188" spans="1:10" s="330" customFormat="1" ht="12.75">
      <c r="A188" s="329"/>
      <c r="B188" s="291"/>
      <c r="H188" s="331"/>
      <c r="J188" s="331"/>
    </row>
    <row r="189" spans="1:10" s="330" customFormat="1" ht="12.75">
      <c r="A189" s="329"/>
      <c r="B189" s="291"/>
      <c r="H189" s="331"/>
      <c r="J189" s="331"/>
    </row>
    <row r="190" spans="1:10" s="330" customFormat="1" ht="12.75">
      <c r="A190" s="329"/>
      <c r="B190" s="291"/>
      <c r="H190" s="331"/>
      <c r="J190" s="331"/>
    </row>
    <row r="191" spans="1:10" s="330" customFormat="1" ht="12.75">
      <c r="A191" s="329"/>
      <c r="B191" s="291"/>
      <c r="H191" s="331"/>
      <c r="J191" s="331"/>
    </row>
    <row r="192" spans="1:10" s="330" customFormat="1" ht="12.75">
      <c r="A192" s="329"/>
      <c r="B192" s="291"/>
      <c r="H192" s="331"/>
      <c r="J192" s="331"/>
    </row>
    <row r="193" spans="1:10" s="330" customFormat="1" ht="12.75">
      <c r="A193" s="329"/>
      <c r="B193" s="291"/>
      <c r="H193" s="331"/>
      <c r="J193" s="331"/>
    </row>
    <row r="194" spans="1:10" s="330" customFormat="1" ht="12.75">
      <c r="A194" s="329"/>
      <c r="B194" s="291"/>
      <c r="H194" s="331"/>
      <c r="J194" s="331"/>
    </row>
    <row r="195" spans="1:10" s="330" customFormat="1" ht="12.75">
      <c r="A195" s="329"/>
      <c r="B195" s="291"/>
      <c r="H195" s="331"/>
      <c r="J195" s="331"/>
    </row>
    <row r="196" spans="1:10" s="330" customFormat="1" ht="12.75">
      <c r="A196" s="329"/>
      <c r="B196" s="291"/>
      <c r="H196" s="331"/>
      <c r="J196" s="331"/>
    </row>
    <row r="197" spans="1:10" s="330" customFormat="1" ht="12.75">
      <c r="A197" s="329"/>
      <c r="B197" s="291"/>
      <c r="H197" s="331"/>
      <c r="J197" s="331"/>
    </row>
    <row r="198" spans="1:10" s="330" customFormat="1" ht="12.75">
      <c r="A198" s="329"/>
      <c r="B198" s="291"/>
      <c r="H198" s="331"/>
      <c r="J198" s="331"/>
    </row>
    <row r="199" spans="1:10" s="330" customFormat="1" ht="12.75">
      <c r="A199" s="329"/>
      <c r="B199" s="291"/>
      <c r="H199" s="331"/>
      <c r="J199" s="331"/>
    </row>
    <row r="200" spans="1:10" s="330" customFormat="1" ht="12.75">
      <c r="A200" s="329"/>
      <c r="B200" s="291"/>
      <c r="H200" s="331"/>
      <c r="J200" s="331"/>
    </row>
    <row r="201" spans="1:10" s="330" customFormat="1" ht="12.75">
      <c r="A201" s="329"/>
      <c r="B201" s="291"/>
      <c r="H201" s="331"/>
      <c r="J201" s="331"/>
    </row>
    <row r="202" spans="1:10" s="330" customFormat="1" ht="12.75">
      <c r="A202" s="329"/>
      <c r="B202" s="291"/>
      <c r="H202" s="331"/>
      <c r="J202" s="331"/>
    </row>
    <row r="203" spans="1:10" s="330" customFormat="1" ht="12.75">
      <c r="A203" s="329"/>
      <c r="B203" s="291"/>
      <c r="H203" s="331"/>
      <c r="J203" s="331"/>
    </row>
    <row r="204" spans="1:10" s="330" customFormat="1" ht="12.75">
      <c r="A204" s="329"/>
      <c r="B204" s="282"/>
      <c r="H204" s="331"/>
      <c r="J204" s="331"/>
    </row>
    <row r="205" spans="1:10" s="330" customFormat="1" ht="12.75">
      <c r="A205" s="329"/>
      <c r="B205" s="282"/>
      <c r="H205" s="331"/>
      <c r="J205" s="331"/>
    </row>
    <row r="206" spans="1:10" s="330" customFormat="1" ht="12.75">
      <c r="A206" s="329"/>
      <c r="B206" s="282"/>
      <c r="H206" s="331"/>
      <c r="J206" s="331"/>
    </row>
    <row r="207" spans="1:10" s="330" customFormat="1" ht="12.75">
      <c r="A207" s="329"/>
      <c r="B207" s="282"/>
      <c r="H207" s="331"/>
      <c r="J207" s="331"/>
    </row>
    <row r="208" spans="1:10" s="330" customFormat="1" ht="12.75">
      <c r="A208" s="329"/>
      <c r="B208" s="282"/>
      <c r="H208" s="331"/>
      <c r="J208" s="331"/>
    </row>
    <row r="209" spans="1:10" s="330" customFormat="1" ht="12.75">
      <c r="A209" s="329"/>
      <c r="B209" s="282"/>
      <c r="H209" s="331"/>
      <c r="J209" s="331"/>
    </row>
    <row r="210" spans="1:10" s="330" customFormat="1" ht="12.75">
      <c r="A210" s="329"/>
      <c r="B210" s="282"/>
      <c r="H210" s="331"/>
      <c r="J210" s="331"/>
    </row>
    <row r="211" spans="1:10" s="330" customFormat="1" ht="12.75">
      <c r="A211" s="329"/>
      <c r="B211" s="282"/>
      <c r="H211" s="331"/>
      <c r="J211" s="331"/>
    </row>
    <row r="212" spans="1:10" s="330" customFormat="1" ht="12.75">
      <c r="A212" s="329"/>
      <c r="B212" s="282"/>
      <c r="H212" s="331"/>
      <c r="J212" s="331"/>
    </row>
    <row r="213" spans="1:10" s="330" customFormat="1" ht="12.75">
      <c r="A213" s="329"/>
      <c r="B213" s="282"/>
      <c r="H213" s="331"/>
      <c r="J213" s="331"/>
    </row>
    <row r="214" spans="1:10" s="330" customFormat="1" ht="12.75">
      <c r="A214" s="329"/>
      <c r="B214" s="282"/>
      <c r="H214" s="331"/>
      <c r="J214" s="331"/>
    </row>
    <row r="215" spans="1:10" s="330" customFormat="1" ht="12.75">
      <c r="A215" s="329"/>
      <c r="B215" s="282"/>
      <c r="H215" s="331"/>
      <c r="J215" s="331"/>
    </row>
    <row r="216" spans="1:10" s="330" customFormat="1" ht="12.75">
      <c r="A216" s="329"/>
      <c r="B216" s="282"/>
      <c r="H216" s="331"/>
      <c r="J216" s="331"/>
    </row>
    <row r="217" spans="1:10" s="330" customFormat="1" ht="12.75">
      <c r="A217" s="329"/>
      <c r="B217" s="282"/>
      <c r="H217" s="331"/>
      <c r="J217" s="331"/>
    </row>
    <row r="218" spans="1:10" s="330" customFormat="1" ht="12.75">
      <c r="A218" s="329"/>
      <c r="B218" s="282"/>
      <c r="H218" s="331"/>
      <c r="J218" s="331"/>
    </row>
    <row r="219" spans="1:10" s="330" customFormat="1" ht="12.75">
      <c r="A219" s="329"/>
      <c r="B219" s="282"/>
      <c r="H219" s="331"/>
      <c r="J219" s="331"/>
    </row>
    <row r="220" spans="1:10" s="330" customFormat="1" ht="12.75">
      <c r="A220" s="329"/>
      <c r="B220" s="282"/>
      <c r="H220" s="331"/>
      <c r="J220" s="331"/>
    </row>
    <row r="221" spans="1:10" s="330" customFormat="1" ht="12.75">
      <c r="A221" s="329"/>
      <c r="B221" s="282"/>
      <c r="H221" s="331"/>
      <c r="J221" s="331"/>
    </row>
    <row r="222" spans="1:10" s="330" customFormat="1" ht="12.75">
      <c r="A222" s="329"/>
      <c r="B222" s="282"/>
      <c r="H222" s="331"/>
      <c r="J222" s="331"/>
    </row>
    <row r="223" spans="1:10" s="330" customFormat="1" ht="12.75">
      <c r="A223" s="329"/>
      <c r="B223" s="282"/>
      <c r="H223" s="331"/>
      <c r="J223" s="331"/>
    </row>
    <row r="224" spans="1:10" s="330" customFormat="1" ht="12.75">
      <c r="A224" s="329"/>
      <c r="B224" s="282"/>
      <c r="H224" s="331"/>
      <c r="J224" s="331"/>
    </row>
    <row r="225" spans="1:10" s="330" customFormat="1" ht="12.75">
      <c r="A225" s="329"/>
      <c r="B225" s="282"/>
      <c r="H225" s="331"/>
      <c r="J225" s="331"/>
    </row>
    <row r="226" spans="1:10" s="330" customFormat="1" ht="12.75">
      <c r="A226" s="329"/>
      <c r="B226" s="282"/>
      <c r="H226" s="331"/>
      <c r="J226" s="331"/>
    </row>
    <row r="227" spans="1:10" s="330" customFormat="1" ht="12.75">
      <c r="A227" s="329"/>
      <c r="B227" s="282"/>
      <c r="H227" s="331"/>
      <c r="J227" s="331"/>
    </row>
    <row r="228" spans="1:10" s="330" customFormat="1" ht="12.75">
      <c r="A228" s="329"/>
      <c r="B228" s="282"/>
      <c r="H228" s="331"/>
      <c r="J228" s="331"/>
    </row>
    <row r="229" spans="1:10" s="330" customFormat="1" ht="12.75">
      <c r="A229" s="329"/>
      <c r="B229" s="282"/>
      <c r="H229" s="331"/>
      <c r="J229" s="331"/>
    </row>
    <row r="230" spans="1:10" s="330" customFormat="1" ht="12.75">
      <c r="A230" s="329"/>
      <c r="B230" s="282"/>
      <c r="H230" s="331"/>
      <c r="J230" s="331"/>
    </row>
    <row r="231" spans="1:10" s="330" customFormat="1" ht="12.75">
      <c r="A231" s="329"/>
      <c r="B231" s="282"/>
      <c r="H231" s="331"/>
      <c r="J231" s="331"/>
    </row>
    <row r="232" spans="1:10" s="330" customFormat="1" ht="12.75">
      <c r="A232" s="329"/>
      <c r="B232" s="282"/>
      <c r="H232" s="331"/>
      <c r="J232" s="331"/>
    </row>
    <row r="233" spans="1:10" s="330" customFormat="1" ht="12.75">
      <c r="A233" s="329"/>
      <c r="B233" s="282"/>
      <c r="H233" s="331"/>
      <c r="J233" s="331"/>
    </row>
    <row r="234" spans="1:10" s="330" customFormat="1" ht="12.75">
      <c r="A234" s="329"/>
      <c r="B234" s="282"/>
      <c r="H234" s="331"/>
      <c r="J234" s="331"/>
    </row>
    <row r="235" spans="1:10" s="330" customFormat="1" ht="12.75">
      <c r="A235" s="329"/>
      <c r="B235" s="282"/>
      <c r="H235" s="331"/>
      <c r="J235" s="331"/>
    </row>
    <row r="236" spans="1:10" s="330" customFormat="1" ht="12.75">
      <c r="A236" s="329"/>
      <c r="B236" s="282"/>
      <c r="H236" s="331"/>
      <c r="J236" s="331"/>
    </row>
    <row r="237" spans="1:10" s="330" customFormat="1" ht="12.75">
      <c r="A237" s="329"/>
      <c r="B237" s="282"/>
      <c r="H237" s="331"/>
      <c r="J237" s="331"/>
    </row>
    <row r="238" spans="1:10" s="330" customFormat="1" ht="12.75">
      <c r="A238" s="329"/>
      <c r="B238" s="282"/>
      <c r="H238" s="331"/>
      <c r="J238" s="331"/>
    </row>
    <row r="239" spans="1:10" s="330" customFormat="1" ht="12.75">
      <c r="A239" s="329"/>
      <c r="B239" s="282"/>
      <c r="H239" s="331"/>
      <c r="J239" s="331"/>
    </row>
    <row r="240" spans="1:10" s="330" customFormat="1" ht="12.75">
      <c r="A240" s="329"/>
      <c r="B240" s="282"/>
      <c r="H240" s="331"/>
      <c r="J240" s="331"/>
    </row>
    <row r="241" spans="1:10" s="330" customFormat="1" ht="12.75">
      <c r="A241" s="329"/>
      <c r="B241" s="282"/>
      <c r="H241" s="331"/>
      <c r="J241" s="331"/>
    </row>
    <row r="242" spans="1:10" s="330" customFormat="1" ht="12.75">
      <c r="A242" s="329"/>
      <c r="B242" s="282"/>
      <c r="H242" s="331"/>
      <c r="J242" s="331"/>
    </row>
    <row r="243" spans="1:10" s="330" customFormat="1" ht="12.75">
      <c r="A243" s="329"/>
      <c r="B243" s="282"/>
      <c r="H243" s="331"/>
      <c r="J243" s="331"/>
    </row>
    <row r="244" spans="1:10" s="330" customFormat="1" ht="12.75">
      <c r="A244" s="329"/>
      <c r="B244" s="282"/>
      <c r="H244" s="331"/>
      <c r="J244" s="331"/>
    </row>
    <row r="245" spans="1:10" s="330" customFormat="1" ht="12.75">
      <c r="A245" s="329"/>
      <c r="B245" s="282"/>
      <c r="H245" s="331"/>
      <c r="J245" s="331"/>
    </row>
    <row r="246" spans="1:10" s="330" customFormat="1" ht="12.75">
      <c r="A246" s="329"/>
      <c r="B246" s="282"/>
      <c r="H246" s="331"/>
      <c r="J246" s="331"/>
    </row>
    <row r="247" spans="1:10" s="330" customFormat="1" ht="12.75">
      <c r="A247" s="329"/>
      <c r="B247" s="282"/>
      <c r="H247" s="331"/>
      <c r="J247" s="331"/>
    </row>
    <row r="248" spans="1:10" s="330" customFormat="1" ht="12.75">
      <c r="A248" s="329"/>
      <c r="B248" s="282"/>
      <c r="H248" s="331"/>
      <c r="J248" s="331"/>
    </row>
    <row r="249" spans="1:10" s="330" customFormat="1" ht="12.75">
      <c r="A249" s="329"/>
      <c r="B249" s="282"/>
      <c r="H249" s="331"/>
      <c r="J249" s="331"/>
    </row>
    <row r="250" spans="1:10" s="330" customFormat="1" ht="12.75">
      <c r="A250" s="329"/>
      <c r="B250" s="282"/>
      <c r="H250" s="331"/>
      <c r="J250" s="331"/>
    </row>
    <row r="251" spans="1:10" s="330" customFormat="1" ht="12.75">
      <c r="A251" s="329"/>
      <c r="B251" s="282"/>
      <c r="H251" s="331"/>
      <c r="J251" s="331"/>
    </row>
    <row r="252" spans="1:10" s="330" customFormat="1" ht="12.75">
      <c r="A252" s="329"/>
      <c r="B252" s="282"/>
      <c r="H252" s="331"/>
      <c r="J252" s="331"/>
    </row>
    <row r="253" spans="1:10" s="330" customFormat="1" ht="12.75">
      <c r="A253" s="329"/>
      <c r="B253" s="282"/>
      <c r="H253" s="331"/>
      <c r="J253" s="331"/>
    </row>
    <row r="254" spans="1:10" s="330" customFormat="1" ht="12.75">
      <c r="A254" s="329"/>
      <c r="B254" s="282"/>
      <c r="H254" s="331"/>
      <c r="J254" s="331"/>
    </row>
    <row r="255" spans="1:10" s="330" customFormat="1" ht="12.75">
      <c r="A255" s="329"/>
      <c r="B255" s="282"/>
      <c r="H255" s="331"/>
      <c r="J255" s="331"/>
    </row>
    <row r="256" spans="1:10" s="330" customFormat="1" ht="12.75">
      <c r="A256" s="329"/>
      <c r="B256" s="282"/>
      <c r="H256" s="331"/>
      <c r="J256" s="331"/>
    </row>
    <row r="257" spans="1:10" s="330" customFormat="1" ht="12.75">
      <c r="A257" s="329"/>
      <c r="B257" s="282"/>
      <c r="H257" s="331"/>
      <c r="J257" s="331"/>
    </row>
    <row r="258" spans="1:10" s="330" customFormat="1" ht="12.75">
      <c r="A258" s="329"/>
      <c r="B258" s="282"/>
      <c r="H258" s="331"/>
      <c r="J258" s="331"/>
    </row>
    <row r="259" spans="1:10" s="330" customFormat="1" ht="12.75">
      <c r="A259" s="329"/>
      <c r="B259" s="282"/>
      <c r="H259" s="331"/>
      <c r="J259" s="331"/>
    </row>
    <row r="260" spans="1:10" s="330" customFormat="1" ht="12.75">
      <c r="A260" s="329"/>
      <c r="B260" s="282"/>
      <c r="H260" s="331"/>
      <c r="J260" s="331"/>
    </row>
    <row r="261" spans="1:10" s="330" customFormat="1" ht="12.75">
      <c r="A261" s="329"/>
      <c r="B261" s="282"/>
      <c r="H261" s="331"/>
      <c r="J261" s="331"/>
    </row>
    <row r="262" spans="1:10" s="330" customFormat="1" ht="12.75">
      <c r="A262" s="329"/>
      <c r="B262" s="282"/>
      <c r="H262" s="331"/>
      <c r="J262" s="331"/>
    </row>
    <row r="263" spans="1:10" s="330" customFormat="1" ht="12.75">
      <c r="A263" s="329"/>
      <c r="B263" s="282"/>
      <c r="H263" s="331"/>
      <c r="J263" s="331"/>
    </row>
    <row r="264" spans="1:10" s="330" customFormat="1" ht="12.75">
      <c r="A264" s="329"/>
      <c r="B264" s="282"/>
      <c r="H264" s="331"/>
      <c r="J264" s="331"/>
    </row>
    <row r="265" spans="1:10" s="330" customFormat="1" ht="12.75">
      <c r="A265" s="329"/>
      <c r="B265" s="282"/>
      <c r="H265" s="331"/>
      <c r="J265" s="331"/>
    </row>
    <row r="266" spans="1:10" s="330" customFormat="1" ht="12.75">
      <c r="A266" s="329"/>
      <c r="B266" s="282"/>
      <c r="H266" s="331"/>
      <c r="J266" s="331"/>
    </row>
    <row r="267" spans="1:10" s="330" customFormat="1" ht="12.75">
      <c r="A267" s="329"/>
      <c r="B267" s="282"/>
      <c r="H267" s="331"/>
      <c r="J267" s="331"/>
    </row>
    <row r="268" spans="1:10" s="330" customFormat="1" ht="12.75">
      <c r="A268" s="329"/>
      <c r="B268" s="282"/>
      <c r="H268" s="331"/>
      <c r="J268" s="331"/>
    </row>
    <row r="269" spans="1:10" s="330" customFormat="1" ht="12.75">
      <c r="A269" s="329"/>
      <c r="B269" s="282"/>
      <c r="H269" s="331"/>
      <c r="J269" s="331"/>
    </row>
    <row r="270" spans="1:10" s="330" customFormat="1" ht="12.75">
      <c r="A270" s="329"/>
      <c r="B270" s="282"/>
      <c r="H270" s="331"/>
      <c r="J270" s="331"/>
    </row>
    <row r="271" spans="1:10" s="330" customFormat="1" ht="12.75">
      <c r="A271" s="329"/>
      <c r="B271" s="282"/>
      <c r="H271" s="331"/>
      <c r="J271" s="331"/>
    </row>
    <row r="272" spans="1:10" s="330" customFormat="1" ht="12.75">
      <c r="A272" s="329"/>
      <c r="B272" s="282"/>
      <c r="H272" s="331"/>
      <c r="J272" s="331"/>
    </row>
    <row r="273" spans="1:10" s="330" customFormat="1" ht="12.75">
      <c r="A273" s="329"/>
      <c r="B273" s="282"/>
      <c r="H273" s="331"/>
      <c r="J273" s="331"/>
    </row>
    <row r="274" spans="1:10" s="330" customFormat="1" ht="12.75">
      <c r="A274" s="329"/>
      <c r="B274" s="282"/>
      <c r="H274" s="331"/>
      <c r="J274" s="331"/>
    </row>
    <row r="275" spans="1:10" s="330" customFormat="1" ht="12.75">
      <c r="A275" s="329"/>
      <c r="B275" s="282"/>
      <c r="H275" s="331"/>
      <c r="J275" s="331"/>
    </row>
    <row r="276" spans="1:10" s="330" customFormat="1" ht="12.75">
      <c r="A276" s="329"/>
      <c r="B276" s="282"/>
      <c r="H276" s="331"/>
      <c r="J276" s="331"/>
    </row>
    <row r="277" spans="1:10" s="330" customFormat="1" ht="12.75">
      <c r="A277" s="329"/>
      <c r="B277" s="282"/>
      <c r="H277" s="331"/>
      <c r="J277" s="331"/>
    </row>
    <row r="278" spans="1:10" s="330" customFormat="1" ht="12.75">
      <c r="A278" s="329"/>
      <c r="B278" s="282"/>
      <c r="H278" s="331"/>
      <c r="J278" s="331"/>
    </row>
    <row r="279" spans="1:10" s="330" customFormat="1" ht="12.75">
      <c r="A279" s="329"/>
      <c r="B279" s="282"/>
      <c r="H279" s="331"/>
      <c r="J279" s="331"/>
    </row>
    <row r="280" spans="1:10" s="330" customFormat="1" ht="12.75">
      <c r="A280" s="329"/>
      <c r="B280" s="282"/>
      <c r="H280" s="331"/>
      <c r="J280" s="331"/>
    </row>
    <row r="281" spans="1:10" s="330" customFormat="1" ht="12.75">
      <c r="A281" s="329"/>
      <c r="B281" s="282"/>
      <c r="H281" s="331"/>
      <c r="J281" s="331"/>
    </row>
    <row r="282" spans="1:10" s="330" customFormat="1" ht="12.75">
      <c r="A282" s="329"/>
      <c r="B282" s="282"/>
      <c r="H282" s="331"/>
      <c r="J282" s="331"/>
    </row>
    <row r="283" spans="1:10" s="330" customFormat="1" ht="12.75">
      <c r="A283" s="329"/>
      <c r="B283" s="282"/>
      <c r="H283" s="331"/>
      <c r="J283" s="331"/>
    </row>
    <row r="284" spans="1:10" s="330" customFormat="1" ht="12.75">
      <c r="A284" s="329"/>
      <c r="B284" s="282"/>
      <c r="H284" s="331"/>
      <c r="J284" s="331"/>
    </row>
    <row r="285" spans="1:10" s="330" customFormat="1" ht="12.75">
      <c r="A285" s="329"/>
      <c r="B285" s="282"/>
      <c r="H285" s="331"/>
      <c r="J285" s="331"/>
    </row>
    <row r="286" spans="1:10" s="330" customFormat="1" ht="12.75">
      <c r="A286" s="329"/>
      <c r="B286" s="282"/>
      <c r="H286" s="331"/>
      <c r="J286" s="331"/>
    </row>
    <row r="287" spans="1:10" s="330" customFormat="1" ht="12.75">
      <c r="A287" s="329"/>
      <c r="B287" s="282"/>
      <c r="H287" s="331"/>
      <c r="J287" s="331"/>
    </row>
    <row r="288" spans="1:10" s="330" customFormat="1" ht="12.75">
      <c r="A288" s="329"/>
      <c r="B288" s="282"/>
      <c r="H288" s="331"/>
      <c r="J288" s="331"/>
    </row>
    <row r="289" spans="1:10" s="330" customFormat="1" ht="12.75">
      <c r="A289" s="329"/>
      <c r="B289" s="282"/>
      <c r="H289" s="331"/>
      <c r="J289" s="331"/>
    </row>
    <row r="290" spans="1:10" s="330" customFormat="1" ht="12.75">
      <c r="A290" s="329"/>
      <c r="B290" s="282"/>
      <c r="H290" s="331"/>
      <c r="J290" s="331"/>
    </row>
    <row r="291" spans="1:10" s="330" customFormat="1" ht="12.75">
      <c r="A291" s="329"/>
      <c r="B291" s="282"/>
      <c r="H291" s="331"/>
      <c r="J291" s="331"/>
    </row>
    <row r="292" spans="1:10" s="330" customFormat="1" ht="12.75">
      <c r="A292" s="329"/>
      <c r="B292" s="282"/>
      <c r="H292" s="331"/>
      <c r="J292" s="331"/>
    </row>
    <row r="293" spans="1:10" s="330" customFormat="1" ht="12.75">
      <c r="A293" s="329"/>
      <c r="B293" s="282"/>
      <c r="H293" s="331"/>
      <c r="J293" s="331"/>
    </row>
    <row r="294" spans="1:10" s="330" customFormat="1" ht="12.75">
      <c r="A294" s="329"/>
      <c r="B294" s="282"/>
      <c r="H294" s="331"/>
      <c r="J294" s="331"/>
    </row>
    <row r="295" spans="1:10" s="330" customFormat="1" ht="12.75">
      <c r="A295" s="329"/>
      <c r="B295" s="282"/>
      <c r="H295" s="331"/>
      <c r="J295" s="331"/>
    </row>
    <row r="296" spans="1:10" s="330" customFormat="1" ht="12.75">
      <c r="A296" s="329"/>
      <c r="B296" s="282"/>
      <c r="H296" s="331"/>
      <c r="J296" s="331"/>
    </row>
    <row r="297" spans="1:10" s="330" customFormat="1" ht="12.75">
      <c r="A297" s="329"/>
      <c r="B297" s="282"/>
      <c r="H297" s="331"/>
      <c r="J297" s="331"/>
    </row>
    <row r="298" spans="1:10" s="330" customFormat="1" ht="12.75">
      <c r="A298" s="329"/>
      <c r="B298" s="282"/>
      <c r="H298" s="331"/>
      <c r="J298" s="331"/>
    </row>
    <row r="299" spans="1:10" s="330" customFormat="1" ht="12.75">
      <c r="A299" s="329"/>
      <c r="B299" s="282"/>
      <c r="H299" s="331"/>
      <c r="J299" s="331"/>
    </row>
    <row r="300" spans="1:10" s="330" customFormat="1" ht="12.75">
      <c r="A300" s="329"/>
      <c r="B300" s="282"/>
      <c r="H300" s="331"/>
      <c r="J300" s="331"/>
    </row>
    <row r="301" spans="1:10" s="330" customFormat="1" ht="12.75">
      <c r="A301" s="329"/>
      <c r="B301" s="282"/>
      <c r="H301" s="331"/>
      <c r="J301" s="331"/>
    </row>
    <row r="302" spans="1:10" s="330" customFormat="1" ht="12.75">
      <c r="A302" s="329"/>
      <c r="B302" s="282"/>
      <c r="H302" s="331"/>
      <c r="J302" s="331"/>
    </row>
    <row r="303" spans="1:10" s="330" customFormat="1" ht="12.75">
      <c r="A303" s="329"/>
      <c r="B303" s="282"/>
      <c r="H303" s="331"/>
      <c r="J303" s="331"/>
    </row>
    <row r="304" spans="1:10" s="330" customFormat="1" ht="12.75">
      <c r="A304" s="329"/>
      <c r="B304" s="282"/>
      <c r="H304" s="331"/>
      <c r="J304" s="331"/>
    </row>
    <row r="305" spans="1:10" s="330" customFormat="1" ht="12.75">
      <c r="A305" s="329"/>
      <c r="B305" s="282"/>
      <c r="H305" s="331"/>
      <c r="J305" s="331"/>
    </row>
    <row r="306" spans="1:10" s="330" customFormat="1" ht="12.75">
      <c r="A306" s="329"/>
      <c r="B306" s="282"/>
      <c r="H306" s="331"/>
      <c r="J306" s="331"/>
    </row>
    <row r="307" spans="1:10" s="330" customFormat="1" ht="12.75">
      <c r="A307" s="329"/>
      <c r="B307" s="282"/>
      <c r="H307" s="331"/>
      <c r="J307" s="331"/>
    </row>
    <row r="308" spans="1:10" s="330" customFormat="1" ht="12.75">
      <c r="A308" s="329"/>
      <c r="B308" s="282"/>
      <c r="H308" s="331"/>
      <c r="J308" s="331"/>
    </row>
    <row r="309" spans="1:10" s="330" customFormat="1" ht="12.75">
      <c r="A309" s="329"/>
      <c r="B309" s="282"/>
      <c r="H309" s="331"/>
      <c r="J309" s="331"/>
    </row>
    <row r="310" spans="1:10" s="330" customFormat="1" ht="12.75">
      <c r="A310" s="329"/>
      <c r="B310" s="282"/>
      <c r="H310" s="331"/>
      <c r="J310" s="331"/>
    </row>
    <row r="311" spans="1:10" s="330" customFormat="1" ht="12.75">
      <c r="A311" s="329"/>
      <c r="B311" s="282"/>
      <c r="H311" s="331"/>
      <c r="J311" s="331"/>
    </row>
    <row r="312" spans="1:10" s="330" customFormat="1" ht="12.75">
      <c r="A312" s="329"/>
      <c r="B312" s="282"/>
      <c r="H312" s="331"/>
      <c r="J312" s="331"/>
    </row>
    <row r="313" spans="1:10" s="330" customFormat="1" ht="12.75">
      <c r="A313" s="329"/>
      <c r="B313" s="282"/>
      <c r="H313" s="331"/>
      <c r="J313" s="331"/>
    </row>
    <row r="314" spans="1:10" s="330" customFormat="1" ht="12.75">
      <c r="A314" s="329"/>
      <c r="B314" s="282"/>
      <c r="H314" s="331"/>
      <c r="J314" s="331"/>
    </row>
    <row r="315" spans="1:10" s="330" customFormat="1" ht="12.75">
      <c r="A315" s="329"/>
      <c r="B315" s="282"/>
      <c r="H315" s="331"/>
      <c r="J315" s="331"/>
    </row>
    <row r="316" spans="1:10" s="330" customFormat="1" ht="12.75">
      <c r="A316" s="329"/>
      <c r="B316" s="282"/>
      <c r="H316" s="331"/>
      <c r="J316" s="331"/>
    </row>
    <row r="317" spans="1:10" s="330" customFormat="1" ht="12.75">
      <c r="A317" s="329"/>
      <c r="B317" s="282"/>
      <c r="H317" s="331"/>
      <c r="J317" s="331"/>
    </row>
    <row r="318" spans="1:10" s="330" customFormat="1" ht="12.75">
      <c r="A318" s="329"/>
      <c r="B318" s="282"/>
      <c r="H318" s="331"/>
      <c r="J318" s="331"/>
    </row>
    <row r="319" spans="1:10" s="330" customFormat="1" ht="12.75">
      <c r="A319" s="329"/>
      <c r="B319" s="282"/>
      <c r="H319" s="331"/>
      <c r="J319" s="331"/>
    </row>
    <row r="320" spans="1:10" s="330" customFormat="1" ht="12.75">
      <c r="A320" s="329"/>
      <c r="B320" s="282"/>
      <c r="H320" s="331"/>
      <c r="J320" s="331"/>
    </row>
    <row r="321" spans="1:10" s="330" customFormat="1" ht="12.75">
      <c r="A321" s="329"/>
      <c r="B321" s="282"/>
      <c r="H321" s="331"/>
      <c r="J321" s="331"/>
    </row>
    <row r="322" spans="1:10" s="330" customFormat="1" ht="12.75">
      <c r="A322" s="329"/>
      <c r="B322" s="282"/>
      <c r="H322" s="331"/>
      <c r="J322" s="331"/>
    </row>
    <row r="323" spans="1:10" s="330" customFormat="1" ht="12.75">
      <c r="A323" s="329"/>
      <c r="B323" s="282"/>
      <c r="H323" s="331"/>
      <c r="J323" s="331"/>
    </row>
    <row r="324" spans="1:10" s="330" customFormat="1" ht="12.75">
      <c r="A324" s="329"/>
      <c r="B324" s="282"/>
      <c r="H324" s="331"/>
      <c r="J324" s="331"/>
    </row>
    <row r="325" spans="1:10" s="330" customFormat="1" ht="12.75">
      <c r="A325" s="329"/>
      <c r="B325" s="282"/>
      <c r="H325" s="331"/>
      <c r="J325" s="331"/>
    </row>
    <row r="326" spans="1:10" s="330" customFormat="1" ht="12.75">
      <c r="A326" s="329"/>
      <c r="B326" s="282"/>
      <c r="H326" s="331"/>
      <c r="J326" s="331"/>
    </row>
    <row r="327" spans="1:10" s="330" customFormat="1" ht="12.75">
      <c r="A327" s="329"/>
      <c r="B327" s="282"/>
      <c r="H327" s="331"/>
      <c r="J327" s="331"/>
    </row>
    <row r="328" spans="1:10" s="330" customFormat="1" ht="12.75">
      <c r="A328" s="329"/>
      <c r="B328" s="282"/>
      <c r="H328" s="331"/>
      <c r="J328" s="331"/>
    </row>
    <row r="329" spans="1:10" s="330" customFormat="1" ht="12.75">
      <c r="A329" s="329"/>
      <c r="B329" s="282"/>
      <c r="H329" s="331"/>
      <c r="J329" s="331"/>
    </row>
    <row r="330" spans="1:10" s="330" customFormat="1" ht="12.75">
      <c r="A330" s="329"/>
      <c r="B330" s="282"/>
      <c r="H330" s="331"/>
      <c r="J330" s="331"/>
    </row>
    <row r="331" spans="1:10" s="330" customFormat="1" ht="12.75">
      <c r="A331" s="329"/>
      <c r="B331" s="282"/>
      <c r="H331" s="331"/>
      <c r="J331" s="331"/>
    </row>
    <row r="332" spans="1:10" s="330" customFormat="1" ht="12.75">
      <c r="A332" s="329"/>
      <c r="B332" s="282"/>
      <c r="H332" s="331"/>
      <c r="J332" s="331"/>
    </row>
    <row r="333" spans="1:10" s="330" customFormat="1" ht="12.75">
      <c r="A333" s="329"/>
      <c r="B333" s="282"/>
      <c r="H333" s="331"/>
      <c r="J333" s="331"/>
    </row>
    <row r="334" spans="1:10" s="330" customFormat="1" ht="12.75">
      <c r="A334" s="329"/>
      <c r="B334" s="282"/>
      <c r="H334" s="331"/>
      <c r="J334" s="331"/>
    </row>
    <row r="335" spans="1:10" s="330" customFormat="1" ht="12.75">
      <c r="A335" s="329"/>
      <c r="B335" s="282"/>
      <c r="H335" s="331"/>
      <c r="J335" s="331"/>
    </row>
    <row r="336" spans="1:10" s="330" customFormat="1" ht="12.75">
      <c r="A336" s="329"/>
      <c r="B336" s="282"/>
      <c r="H336" s="331"/>
      <c r="J336" s="331"/>
    </row>
    <row r="337" spans="1:10" s="330" customFormat="1" ht="12.75">
      <c r="A337" s="329"/>
      <c r="B337" s="282"/>
      <c r="H337" s="331"/>
      <c r="J337" s="331"/>
    </row>
    <row r="338" spans="1:10" s="330" customFormat="1" ht="12.75">
      <c r="A338" s="329"/>
      <c r="B338" s="282"/>
      <c r="H338" s="331"/>
      <c r="J338" s="331"/>
    </row>
    <row r="339" spans="1:10" s="330" customFormat="1" ht="12.75">
      <c r="A339" s="329"/>
      <c r="B339" s="282"/>
      <c r="H339" s="331"/>
      <c r="J339" s="331"/>
    </row>
    <row r="340" spans="1:10" s="330" customFormat="1" ht="12.75">
      <c r="A340" s="329"/>
      <c r="B340" s="282"/>
      <c r="H340" s="331"/>
      <c r="J340" s="331"/>
    </row>
    <row r="341" spans="1:10" s="330" customFormat="1" ht="12.75">
      <c r="A341" s="329"/>
      <c r="B341" s="282"/>
      <c r="H341" s="331"/>
      <c r="J341" s="331"/>
    </row>
    <row r="342" spans="1:10" s="330" customFormat="1" ht="12.75">
      <c r="A342" s="329"/>
      <c r="B342" s="282"/>
      <c r="H342" s="331"/>
      <c r="J342" s="331"/>
    </row>
    <row r="343" spans="1:10" s="330" customFormat="1" ht="12.75">
      <c r="A343" s="329"/>
      <c r="B343" s="282"/>
      <c r="H343" s="331"/>
      <c r="J343" s="331"/>
    </row>
    <row r="344" spans="1:10" s="330" customFormat="1" ht="12.75">
      <c r="A344" s="329"/>
      <c r="B344" s="282"/>
      <c r="H344" s="331"/>
      <c r="J344" s="331"/>
    </row>
    <row r="345" spans="1:10" s="330" customFormat="1" ht="12.75">
      <c r="A345" s="329"/>
      <c r="B345" s="282"/>
      <c r="H345" s="331"/>
      <c r="J345" s="331"/>
    </row>
    <row r="346" spans="1:10" s="330" customFormat="1" ht="12.75">
      <c r="A346" s="329"/>
      <c r="B346" s="282"/>
      <c r="H346" s="331"/>
      <c r="J346" s="331"/>
    </row>
    <row r="347" spans="1:10" s="330" customFormat="1" ht="12.75">
      <c r="A347" s="329"/>
      <c r="B347" s="282"/>
      <c r="H347" s="331"/>
      <c r="J347" s="331"/>
    </row>
    <row r="348" spans="1:10" s="330" customFormat="1" ht="12.75">
      <c r="A348" s="329"/>
      <c r="B348" s="282"/>
      <c r="H348" s="331"/>
      <c r="J348" s="331"/>
    </row>
    <row r="349" spans="1:10" s="330" customFormat="1" ht="12.75">
      <c r="A349" s="329"/>
      <c r="B349" s="282"/>
      <c r="H349" s="331"/>
      <c r="J349" s="331"/>
    </row>
    <row r="350" spans="1:10" s="330" customFormat="1" ht="12.75">
      <c r="A350" s="329"/>
      <c r="B350" s="282"/>
      <c r="H350" s="331"/>
      <c r="J350" s="331"/>
    </row>
    <row r="351" spans="1:10" s="330" customFormat="1" ht="12.75">
      <c r="A351" s="329"/>
      <c r="B351" s="282"/>
      <c r="H351" s="331"/>
      <c r="J351" s="331"/>
    </row>
    <row r="352" spans="1:10" s="330" customFormat="1" ht="12.75">
      <c r="A352" s="329"/>
      <c r="B352" s="282"/>
      <c r="H352" s="331"/>
      <c r="J352" s="331"/>
    </row>
    <row r="353" spans="1:10" s="330" customFormat="1" ht="12.75">
      <c r="A353" s="329"/>
      <c r="B353" s="282"/>
      <c r="H353" s="331"/>
      <c r="J353" s="331"/>
    </row>
    <row r="354" spans="1:10" s="330" customFormat="1" ht="12.75">
      <c r="A354" s="329"/>
      <c r="B354" s="282"/>
      <c r="H354" s="331"/>
      <c r="J354" s="331"/>
    </row>
    <row r="355" spans="1:10" s="330" customFormat="1" ht="12.75">
      <c r="A355" s="329"/>
      <c r="B355" s="282"/>
      <c r="H355" s="331"/>
      <c r="J355" s="331"/>
    </row>
    <row r="356" spans="1:10" s="330" customFormat="1" ht="12.75">
      <c r="A356" s="329"/>
      <c r="B356" s="282"/>
      <c r="H356" s="331"/>
      <c r="J356" s="331"/>
    </row>
    <row r="357" spans="1:10" s="330" customFormat="1" ht="12.75">
      <c r="A357" s="329"/>
      <c r="B357" s="282"/>
      <c r="H357" s="331"/>
      <c r="J357" s="331"/>
    </row>
    <row r="358" spans="1:10" s="330" customFormat="1" ht="12.75">
      <c r="A358" s="329"/>
      <c r="B358" s="282"/>
      <c r="H358" s="331"/>
      <c r="J358" s="331"/>
    </row>
    <row r="359" spans="1:10" s="330" customFormat="1" ht="12.75">
      <c r="A359" s="329"/>
      <c r="B359" s="282"/>
      <c r="H359" s="331"/>
      <c r="J359" s="331"/>
    </row>
    <row r="360" spans="1:10" s="330" customFormat="1" ht="12.75">
      <c r="A360" s="329"/>
      <c r="B360" s="282"/>
      <c r="H360" s="331"/>
      <c r="J360" s="331"/>
    </row>
    <row r="361" spans="1:10" s="330" customFormat="1" ht="12.75">
      <c r="A361" s="329"/>
      <c r="B361" s="282"/>
      <c r="H361" s="331"/>
      <c r="J361" s="331"/>
    </row>
    <row r="362" spans="1:10" s="330" customFormat="1" ht="12.75">
      <c r="A362" s="329"/>
      <c r="B362" s="282"/>
      <c r="H362" s="331"/>
      <c r="J362" s="331"/>
    </row>
    <row r="363" spans="1:10" s="330" customFormat="1" ht="12.75">
      <c r="A363" s="329"/>
      <c r="B363" s="282"/>
      <c r="H363" s="331"/>
      <c r="J363" s="331"/>
    </row>
    <row r="364" spans="1:10" s="330" customFormat="1" ht="12.75">
      <c r="A364" s="329"/>
      <c r="B364" s="282"/>
      <c r="H364" s="331"/>
      <c r="J364" s="331"/>
    </row>
    <row r="365" spans="1:10" s="330" customFormat="1" ht="12.75">
      <c r="A365" s="329"/>
      <c r="B365" s="282"/>
      <c r="H365" s="331"/>
      <c r="J365" s="331"/>
    </row>
    <row r="366" spans="1:10" s="330" customFormat="1" ht="12.75">
      <c r="A366" s="329"/>
      <c r="B366" s="282"/>
      <c r="H366" s="331"/>
      <c r="J366" s="331"/>
    </row>
    <row r="367" spans="1:10" s="330" customFormat="1" ht="12.75">
      <c r="A367" s="329"/>
      <c r="B367" s="282"/>
      <c r="H367" s="331"/>
      <c r="J367" s="331"/>
    </row>
    <row r="368" spans="1:10" s="330" customFormat="1" ht="12.75">
      <c r="A368" s="329"/>
      <c r="B368" s="282"/>
      <c r="H368" s="331"/>
      <c r="J368" s="331"/>
    </row>
    <row r="369" spans="1:10" s="330" customFormat="1" ht="12.75">
      <c r="A369" s="329"/>
      <c r="B369" s="282"/>
      <c r="H369" s="331"/>
      <c r="J369" s="331"/>
    </row>
    <row r="370" spans="1:10" s="330" customFormat="1" ht="12.75">
      <c r="A370" s="329"/>
      <c r="B370" s="282"/>
      <c r="H370" s="331"/>
      <c r="J370" s="331"/>
    </row>
    <row r="371" spans="1:10" s="330" customFormat="1" ht="12.75">
      <c r="A371" s="329"/>
      <c r="B371" s="282"/>
      <c r="H371" s="331"/>
      <c r="J371" s="331"/>
    </row>
    <row r="372" spans="1:10" s="330" customFormat="1" ht="12.75">
      <c r="A372" s="329"/>
      <c r="B372" s="282"/>
      <c r="H372" s="331"/>
      <c r="J372" s="331"/>
    </row>
    <row r="373" spans="1:10" s="330" customFormat="1" ht="12.75">
      <c r="A373" s="329"/>
      <c r="B373" s="282"/>
      <c r="H373" s="331"/>
      <c r="J373" s="331"/>
    </row>
    <row r="374" spans="1:10" s="330" customFormat="1" ht="12.75">
      <c r="A374" s="329"/>
      <c r="B374" s="282"/>
      <c r="H374" s="331"/>
      <c r="J374" s="331"/>
    </row>
    <row r="375" spans="1:10" s="330" customFormat="1" ht="12.75">
      <c r="A375" s="329"/>
      <c r="B375" s="282"/>
      <c r="H375" s="331"/>
      <c r="J375" s="331"/>
    </row>
    <row r="376" spans="1:10" s="330" customFormat="1" ht="12.75">
      <c r="A376" s="329"/>
      <c r="B376" s="282"/>
      <c r="H376" s="331"/>
      <c r="J376" s="331"/>
    </row>
    <row r="377" spans="1:10" s="330" customFormat="1" ht="12.75">
      <c r="A377" s="329"/>
      <c r="B377" s="282"/>
      <c r="H377" s="331"/>
      <c r="J377" s="331"/>
    </row>
    <row r="378" spans="1:10" s="330" customFormat="1" ht="12.75">
      <c r="A378" s="329"/>
      <c r="B378" s="282"/>
      <c r="H378" s="331"/>
      <c r="J378" s="331"/>
    </row>
    <row r="379" spans="1:10" s="330" customFormat="1" ht="12.75">
      <c r="A379" s="329"/>
      <c r="B379" s="282"/>
      <c r="H379" s="331"/>
      <c r="J379" s="331"/>
    </row>
    <row r="380" spans="1:10" s="330" customFormat="1" ht="12.75">
      <c r="A380" s="329"/>
      <c r="B380" s="282"/>
      <c r="H380" s="331"/>
      <c r="J380" s="331"/>
    </row>
    <row r="381" spans="1:10" s="330" customFormat="1" ht="12.75">
      <c r="A381" s="329"/>
      <c r="B381" s="282"/>
      <c r="H381" s="331"/>
      <c r="J381" s="331"/>
    </row>
    <row r="382" spans="1:10" s="330" customFormat="1" ht="12.75">
      <c r="A382" s="329"/>
      <c r="B382" s="282"/>
      <c r="H382" s="331"/>
      <c r="J382" s="331"/>
    </row>
    <row r="383" spans="1:10" s="330" customFormat="1" ht="12.75">
      <c r="A383" s="329"/>
      <c r="B383" s="282"/>
      <c r="H383" s="331"/>
      <c r="J383" s="331"/>
    </row>
    <row r="384" spans="1:10" s="330" customFormat="1" ht="12.75">
      <c r="A384" s="329"/>
      <c r="B384" s="282"/>
      <c r="H384" s="331"/>
      <c r="J384" s="331"/>
    </row>
    <row r="385" spans="1:10" s="330" customFormat="1" ht="12.75">
      <c r="A385" s="329"/>
      <c r="B385" s="282"/>
      <c r="H385" s="331"/>
      <c r="J385" s="331"/>
    </row>
    <row r="386" spans="1:10" s="330" customFormat="1" ht="12.75">
      <c r="A386" s="329"/>
      <c r="B386" s="282"/>
      <c r="H386" s="331"/>
      <c r="J386" s="331"/>
    </row>
    <row r="387" spans="1:10" s="330" customFormat="1" ht="12.75">
      <c r="A387" s="329"/>
      <c r="B387" s="282"/>
      <c r="H387" s="331"/>
      <c r="J387" s="331"/>
    </row>
    <row r="388" spans="1:10" s="330" customFormat="1" ht="12.75">
      <c r="A388" s="329"/>
      <c r="B388" s="282"/>
      <c r="H388" s="331"/>
      <c r="J388" s="331"/>
    </row>
    <row r="389" spans="1:10" s="330" customFormat="1" ht="12.75">
      <c r="A389" s="329"/>
      <c r="B389" s="282"/>
      <c r="H389" s="331"/>
      <c r="J389" s="331"/>
    </row>
    <row r="390" spans="1:10" s="330" customFormat="1" ht="12.75">
      <c r="A390" s="329"/>
      <c r="B390" s="282"/>
      <c r="H390" s="331"/>
      <c r="J390" s="331"/>
    </row>
    <row r="391" spans="1:10" s="330" customFormat="1" ht="12.75">
      <c r="A391" s="329"/>
      <c r="B391" s="282"/>
      <c r="H391" s="331"/>
      <c r="J391" s="331"/>
    </row>
    <row r="392" spans="1:10" s="330" customFormat="1" ht="12.75">
      <c r="A392" s="329"/>
      <c r="B392" s="282"/>
      <c r="H392" s="331"/>
      <c r="J392" s="331"/>
    </row>
    <row r="393" spans="1:10" s="330" customFormat="1" ht="12.75">
      <c r="A393" s="329"/>
      <c r="B393" s="282"/>
      <c r="H393" s="331"/>
      <c r="J393" s="331"/>
    </row>
    <row r="394" spans="1:10" s="330" customFormat="1" ht="12.75">
      <c r="A394" s="329"/>
      <c r="B394" s="282"/>
      <c r="H394" s="331"/>
      <c r="J394" s="331"/>
    </row>
    <row r="395" spans="1:10" s="330" customFormat="1" ht="12.75">
      <c r="A395" s="329"/>
      <c r="B395" s="282"/>
      <c r="H395" s="331"/>
      <c r="J395" s="331"/>
    </row>
    <row r="396" spans="1:10" s="330" customFormat="1" ht="12.75">
      <c r="A396" s="329"/>
      <c r="B396" s="282"/>
      <c r="H396" s="331"/>
      <c r="J396" s="331"/>
    </row>
    <row r="397" spans="1:10" s="330" customFormat="1" ht="12.75">
      <c r="A397" s="329"/>
      <c r="B397" s="282"/>
      <c r="H397" s="331"/>
      <c r="J397" s="331"/>
    </row>
    <row r="398" spans="1:10" s="330" customFormat="1" ht="12.75">
      <c r="A398" s="329"/>
      <c r="B398" s="282"/>
      <c r="H398" s="331"/>
      <c r="J398" s="331"/>
    </row>
    <row r="399" spans="1:10" s="330" customFormat="1" ht="12.75">
      <c r="A399" s="329"/>
      <c r="B399" s="282"/>
      <c r="H399" s="331"/>
      <c r="J399" s="331"/>
    </row>
    <row r="400" spans="1:10" s="330" customFormat="1" ht="12.75">
      <c r="A400" s="329"/>
      <c r="B400" s="282"/>
      <c r="H400" s="331"/>
      <c r="J400" s="331"/>
    </row>
    <row r="401" spans="1:10" s="330" customFormat="1" ht="12.75">
      <c r="A401" s="329"/>
      <c r="B401" s="282"/>
      <c r="H401" s="331"/>
      <c r="J401" s="331"/>
    </row>
    <row r="402" spans="1:10" s="330" customFormat="1" ht="12.75">
      <c r="A402" s="329"/>
      <c r="B402" s="282"/>
      <c r="H402" s="331"/>
      <c r="J402" s="331"/>
    </row>
    <row r="403" spans="1:10" s="330" customFormat="1" ht="12.75">
      <c r="A403" s="329"/>
      <c r="B403" s="282"/>
      <c r="H403" s="331"/>
      <c r="J403" s="331"/>
    </row>
    <row r="404" spans="1:10" s="330" customFormat="1" ht="12.75">
      <c r="A404" s="329"/>
      <c r="B404" s="282"/>
      <c r="H404" s="331"/>
      <c r="J404" s="331"/>
    </row>
    <row r="405" spans="1:10" s="330" customFormat="1" ht="12.75">
      <c r="A405" s="329"/>
      <c r="B405" s="282"/>
      <c r="H405" s="331"/>
      <c r="J405" s="331"/>
    </row>
    <row r="406" spans="1:10" s="330" customFormat="1" ht="12.75">
      <c r="A406" s="329"/>
      <c r="B406" s="282"/>
      <c r="H406" s="331"/>
      <c r="J406" s="331"/>
    </row>
    <row r="407" spans="1:10" s="330" customFormat="1" ht="12.75">
      <c r="A407" s="329"/>
      <c r="B407" s="282"/>
      <c r="H407" s="331"/>
      <c r="J407" s="331"/>
    </row>
    <row r="408" spans="1:10" s="330" customFormat="1" ht="12.75">
      <c r="A408" s="329"/>
      <c r="B408" s="282"/>
      <c r="H408" s="331"/>
      <c r="J408" s="331"/>
    </row>
    <row r="409" spans="1:10" s="330" customFormat="1" ht="12.75">
      <c r="A409" s="329"/>
      <c r="B409" s="282"/>
      <c r="H409" s="331"/>
      <c r="J409" s="331"/>
    </row>
    <row r="410" spans="1:10" s="330" customFormat="1" ht="12.75">
      <c r="A410" s="329"/>
      <c r="B410" s="282"/>
      <c r="H410" s="331"/>
      <c r="J410" s="331"/>
    </row>
    <row r="411" spans="1:10" s="330" customFormat="1" ht="12.75">
      <c r="A411" s="329"/>
      <c r="B411" s="282"/>
      <c r="H411" s="331"/>
      <c r="J411" s="331"/>
    </row>
    <row r="412" spans="1:10" s="330" customFormat="1" ht="12.75">
      <c r="A412" s="329"/>
      <c r="B412" s="282"/>
      <c r="H412" s="331"/>
      <c r="J412" s="331"/>
    </row>
    <row r="413" spans="1:10" s="330" customFormat="1" ht="12.75">
      <c r="A413" s="329"/>
      <c r="B413" s="282"/>
      <c r="H413" s="331"/>
      <c r="J413" s="331"/>
    </row>
    <row r="414" spans="1:10" s="330" customFormat="1" ht="12.75">
      <c r="A414" s="329"/>
      <c r="B414" s="282"/>
      <c r="H414" s="331"/>
      <c r="J414" s="331"/>
    </row>
    <row r="415" spans="1:10" s="330" customFormat="1" ht="12.75">
      <c r="A415" s="329"/>
      <c r="B415" s="282"/>
      <c r="H415" s="331"/>
      <c r="J415" s="331"/>
    </row>
    <row r="416" spans="1:10" s="330" customFormat="1" ht="12.75">
      <c r="A416" s="329"/>
      <c r="B416" s="282"/>
      <c r="H416" s="331"/>
      <c r="J416" s="331"/>
    </row>
    <row r="417" spans="1:10" s="330" customFormat="1" ht="12.75">
      <c r="A417" s="329"/>
      <c r="B417" s="282"/>
      <c r="H417" s="331"/>
      <c r="J417" s="331"/>
    </row>
    <row r="418" spans="1:10" s="330" customFormat="1" ht="12.75">
      <c r="A418" s="329"/>
      <c r="B418" s="282"/>
      <c r="H418" s="331"/>
      <c r="J418" s="331"/>
    </row>
    <row r="419" spans="1:10" s="330" customFormat="1" ht="12.75">
      <c r="A419" s="329"/>
      <c r="B419" s="282"/>
      <c r="H419" s="331"/>
      <c r="J419" s="331"/>
    </row>
    <row r="420" spans="1:10" s="330" customFormat="1" ht="12.75">
      <c r="A420" s="329"/>
      <c r="B420" s="282"/>
      <c r="H420" s="331"/>
      <c r="J420" s="331"/>
    </row>
    <row r="421" spans="1:10" s="330" customFormat="1" ht="12.75">
      <c r="A421" s="329"/>
      <c r="B421" s="282"/>
      <c r="H421" s="331"/>
      <c r="J421" s="331"/>
    </row>
    <row r="422" spans="1:10" s="330" customFormat="1" ht="12.75">
      <c r="A422" s="329"/>
      <c r="B422" s="282"/>
      <c r="H422" s="331"/>
      <c r="J422" s="331"/>
    </row>
    <row r="423" spans="1:10" s="330" customFormat="1" ht="12.75">
      <c r="A423" s="329"/>
      <c r="B423" s="282"/>
      <c r="H423" s="331"/>
      <c r="J423" s="331"/>
    </row>
    <row r="424" spans="1:10" s="330" customFormat="1" ht="12.75">
      <c r="A424" s="329"/>
      <c r="B424" s="282"/>
      <c r="H424" s="331"/>
      <c r="J424" s="331"/>
    </row>
    <row r="425" spans="1:10" s="330" customFormat="1" ht="12.75">
      <c r="A425" s="329"/>
      <c r="B425" s="282"/>
      <c r="H425" s="331"/>
      <c r="J425" s="331"/>
    </row>
    <row r="426" spans="1:10" s="330" customFormat="1" ht="12.75">
      <c r="A426" s="329"/>
      <c r="B426" s="282"/>
      <c r="H426" s="331"/>
      <c r="J426" s="331"/>
    </row>
    <row r="427" spans="1:10" s="330" customFormat="1" ht="12.75">
      <c r="A427" s="329"/>
      <c r="B427" s="282"/>
      <c r="H427" s="331"/>
      <c r="J427" s="331"/>
    </row>
    <row r="428" spans="1:10" s="330" customFormat="1" ht="12.75">
      <c r="A428" s="329"/>
      <c r="B428" s="282"/>
      <c r="H428" s="331"/>
      <c r="J428" s="331"/>
    </row>
    <row r="429" spans="1:10" s="330" customFormat="1" ht="12.75">
      <c r="A429" s="329"/>
      <c r="B429" s="282"/>
      <c r="H429" s="331"/>
      <c r="J429" s="331"/>
    </row>
    <row r="430" spans="1:10" s="330" customFormat="1" ht="12.75">
      <c r="A430" s="329"/>
      <c r="B430" s="282"/>
      <c r="H430" s="331"/>
      <c r="J430" s="331"/>
    </row>
    <row r="431" spans="1:10" s="330" customFormat="1" ht="12.75">
      <c r="A431" s="329"/>
      <c r="B431" s="282"/>
      <c r="H431" s="331"/>
      <c r="J431" s="331"/>
    </row>
    <row r="432" spans="1:10" s="330" customFormat="1" ht="12.75">
      <c r="A432" s="329"/>
      <c r="B432" s="282"/>
      <c r="H432" s="331"/>
      <c r="J432" s="331"/>
    </row>
    <row r="433" spans="1:10" s="330" customFormat="1" ht="12.75">
      <c r="A433" s="329"/>
      <c r="B433" s="282"/>
      <c r="H433" s="331"/>
      <c r="J433" s="331"/>
    </row>
    <row r="434" spans="1:10" s="330" customFormat="1" ht="12.75">
      <c r="A434" s="329"/>
      <c r="B434" s="282"/>
      <c r="H434" s="331"/>
      <c r="J434" s="331"/>
    </row>
    <row r="435" spans="1:10" s="330" customFormat="1" ht="12.75">
      <c r="A435" s="329"/>
      <c r="B435" s="282"/>
      <c r="H435" s="331"/>
      <c r="J435" s="331"/>
    </row>
    <row r="436" spans="1:10" s="330" customFormat="1" ht="12.75">
      <c r="A436" s="329"/>
      <c r="B436" s="282"/>
      <c r="H436" s="331"/>
      <c r="J436" s="331"/>
    </row>
    <row r="437" spans="1:10" s="330" customFormat="1" ht="12.75">
      <c r="A437" s="329"/>
      <c r="B437" s="282"/>
      <c r="H437" s="331"/>
      <c r="J437" s="331"/>
    </row>
    <row r="438" spans="1:10" s="330" customFormat="1" ht="12.75">
      <c r="A438" s="329"/>
      <c r="B438" s="282"/>
      <c r="H438" s="331"/>
      <c r="J438" s="331"/>
    </row>
    <row r="439" spans="1:10" s="330" customFormat="1" ht="12.75">
      <c r="A439" s="329"/>
      <c r="B439" s="282"/>
      <c r="H439" s="331"/>
      <c r="J439" s="331"/>
    </row>
    <row r="440" spans="1:10" s="330" customFormat="1" ht="12.75">
      <c r="A440" s="329"/>
      <c r="B440" s="282"/>
      <c r="H440" s="331"/>
      <c r="J440" s="331"/>
    </row>
    <row r="441" spans="1:10" s="330" customFormat="1" ht="12.75">
      <c r="A441" s="329"/>
      <c r="B441" s="282"/>
      <c r="H441" s="331"/>
      <c r="J441" s="331"/>
    </row>
    <row r="442" spans="1:10" s="330" customFormat="1" ht="12.75">
      <c r="A442" s="329"/>
      <c r="B442" s="282"/>
      <c r="H442" s="331"/>
      <c r="J442" s="331"/>
    </row>
    <row r="443" spans="1:10" s="330" customFormat="1" ht="12.75">
      <c r="A443" s="329"/>
      <c r="B443" s="282"/>
      <c r="H443" s="331"/>
      <c r="J443" s="331"/>
    </row>
    <row r="444" spans="1:10" s="330" customFormat="1" ht="12.75">
      <c r="A444" s="329"/>
      <c r="B444" s="282"/>
      <c r="H444" s="331"/>
      <c r="J444" s="331"/>
    </row>
    <row r="445" spans="1:10" s="330" customFormat="1" ht="12.75">
      <c r="A445" s="329"/>
      <c r="B445" s="282"/>
      <c r="H445" s="331"/>
      <c r="J445" s="331"/>
    </row>
    <row r="446" spans="1:10" s="330" customFormat="1" ht="12.75">
      <c r="A446" s="329"/>
      <c r="B446" s="282"/>
      <c r="H446" s="331"/>
      <c r="J446" s="331"/>
    </row>
    <row r="447" spans="1:10" s="330" customFormat="1" ht="12.75">
      <c r="A447" s="329"/>
      <c r="B447" s="282"/>
      <c r="H447" s="331"/>
      <c r="J447" s="331"/>
    </row>
    <row r="448" spans="1:10" s="330" customFormat="1" ht="12.75">
      <c r="A448" s="329"/>
      <c r="B448" s="282"/>
      <c r="H448" s="331"/>
      <c r="J448" s="331"/>
    </row>
    <row r="449" spans="1:10" s="330" customFormat="1" ht="12.75">
      <c r="A449" s="329"/>
      <c r="B449" s="282"/>
      <c r="H449" s="331"/>
      <c r="J449" s="331"/>
    </row>
    <row r="450" spans="1:10" s="330" customFormat="1" ht="12.75">
      <c r="A450" s="329"/>
      <c r="B450" s="282"/>
      <c r="H450" s="331"/>
      <c r="J450" s="331"/>
    </row>
    <row r="451" spans="1:10" s="330" customFormat="1" ht="12.75">
      <c r="A451" s="329"/>
      <c r="B451" s="282"/>
      <c r="H451" s="331"/>
      <c r="J451" s="331"/>
    </row>
    <row r="452" spans="1:10" s="330" customFormat="1" ht="12.75">
      <c r="A452" s="329"/>
      <c r="B452" s="282"/>
      <c r="H452" s="331"/>
      <c r="J452" s="331"/>
    </row>
    <row r="453" spans="1:10" s="330" customFormat="1" ht="12.75">
      <c r="A453" s="329"/>
      <c r="B453" s="282"/>
      <c r="H453" s="331"/>
      <c r="J453" s="331"/>
    </row>
    <row r="454" spans="1:10" s="330" customFormat="1" ht="12.75">
      <c r="A454" s="329"/>
      <c r="B454" s="282"/>
      <c r="H454" s="331"/>
      <c r="J454" s="331"/>
    </row>
    <row r="455" spans="1:10" s="330" customFormat="1" ht="12.75">
      <c r="A455" s="329"/>
      <c r="B455" s="282"/>
      <c r="H455" s="331"/>
      <c r="J455" s="331"/>
    </row>
    <row r="456" spans="1:10" s="330" customFormat="1" ht="12.75">
      <c r="A456" s="329"/>
      <c r="B456" s="282"/>
      <c r="H456" s="331"/>
      <c r="J456" s="331"/>
    </row>
    <row r="457" spans="1:10" s="330" customFormat="1" ht="12.75">
      <c r="A457" s="329"/>
      <c r="B457" s="282"/>
      <c r="H457" s="331"/>
      <c r="J457" s="331"/>
    </row>
    <row r="458" spans="1:10" s="330" customFormat="1" ht="12.75">
      <c r="A458" s="329"/>
      <c r="B458" s="282"/>
      <c r="H458" s="331"/>
      <c r="J458" s="331"/>
    </row>
    <row r="459" spans="1:10" s="330" customFormat="1" ht="12.75">
      <c r="A459" s="329"/>
      <c r="B459" s="282"/>
      <c r="H459" s="331"/>
      <c r="J459" s="331"/>
    </row>
    <row r="460" spans="1:10" s="330" customFormat="1" ht="12.75">
      <c r="A460" s="329"/>
      <c r="B460" s="282"/>
      <c r="H460" s="331"/>
      <c r="J460" s="331"/>
    </row>
    <row r="461" spans="1:10" s="330" customFormat="1" ht="12.75">
      <c r="A461" s="329"/>
      <c r="B461" s="282"/>
      <c r="H461" s="331"/>
      <c r="J461" s="331"/>
    </row>
    <row r="462" spans="1:10" s="330" customFormat="1" ht="12.75">
      <c r="A462" s="329"/>
      <c r="B462" s="282"/>
      <c r="H462" s="331"/>
      <c r="J462" s="331"/>
    </row>
    <row r="463" spans="1:10" s="330" customFormat="1" ht="12.75">
      <c r="A463" s="329"/>
      <c r="B463" s="282"/>
      <c r="H463" s="331"/>
      <c r="J463" s="331"/>
    </row>
    <row r="464" spans="1:10" s="330" customFormat="1" ht="12.75">
      <c r="A464" s="329"/>
      <c r="B464" s="282"/>
      <c r="H464" s="331"/>
      <c r="J464" s="331"/>
    </row>
    <row r="465" spans="1:10" s="330" customFormat="1" ht="12.75">
      <c r="A465" s="329"/>
      <c r="B465" s="282"/>
      <c r="H465" s="331"/>
      <c r="J465" s="331"/>
    </row>
    <row r="466" spans="1:10" s="330" customFormat="1" ht="12.75">
      <c r="A466" s="329"/>
      <c r="B466" s="282"/>
      <c r="H466" s="331"/>
      <c r="J466" s="331"/>
    </row>
    <row r="467" spans="1:10" s="330" customFormat="1" ht="12.75">
      <c r="A467" s="329"/>
      <c r="B467" s="282"/>
      <c r="H467" s="331"/>
      <c r="J467" s="331"/>
    </row>
    <row r="468" spans="1:10" s="330" customFormat="1" ht="12.75">
      <c r="A468" s="329"/>
      <c r="B468" s="282"/>
      <c r="H468" s="331"/>
      <c r="J468" s="331"/>
    </row>
    <row r="469" spans="1:10" s="330" customFormat="1" ht="12.75">
      <c r="A469" s="329"/>
      <c r="B469" s="282"/>
      <c r="H469" s="331"/>
      <c r="J469" s="331"/>
    </row>
    <row r="470" spans="1:10" s="330" customFormat="1" ht="12.75">
      <c r="A470" s="329"/>
      <c r="B470" s="282"/>
      <c r="H470" s="331"/>
      <c r="J470" s="331"/>
    </row>
    <row r="471" spans="1:10" s="330" customFormat="1" ht="12.75">
      <c r="A471" s="329"/>
      <c r="B471" s="282"/>
      <c r="H471" s="331"/>
      <c r="J471" s="331"/>
    </row>
    <row r="472" spans="1:10" s="330" customFormat="1" ht="12.75">
      <c r="A472" s="329"/>
      <c r="B472" s="282"/>
      <c r="H472" s="331"/>
      <c r="J472" s="331"/>
    </row>
    <row r="473" spans="1:10" s="330" customFormat="1" ht="12.75">
      <c r="A473" s="329"/>
      <c r="B473" s="282"/>
      <c r="H473" s="331"/>
      <c r="J473" s="331"/>
    </row>
    <row r="474" spans="1:10" s="330" customFormat="1" ht="12.75">
      <c r="A474" s="329"/>
      <c r="B474" s="282"/>
      <c r="H474" s="331"/>
      <c r="J474" s="331"/>
    </row>
    <row r="475" spans="1:10" s="330" customFormat="1" ht="12.75">
      <c r="A475" s="329"/>
      <c r="B475" s="282"/>
      <c r="H475" s="331"/>
      <c r="J475" s="331"/>
    </row>
    <row r="476" spans="1:10" s="330" customFormat="1" ht="12.75">
      <c r="A476" s="329"/>
      <c r="B476" s="282"/>
      <c r="H476" s="331"/>
      <c r="J476" s="331"/>
    </row>
    <row r="477" spans="1:10" s="330" customFormat="1" ht="12.75">
      <c r="A477" s="329"/>
      <c r="B477" s="282"/>
      <c r="H477" s="331"/>
      <c r="J477" s="331"/>
    </row>
    <row r="478" spans="1:10" s="330" customFormat="1" ht="12.75">
      <c r="A478" s="329"/>
      <c r="B478" s="282"/>
      <c r="H478" s="331"/>
      <c r="J478" s="331"/>
    </row>
    <row r="479" spans="1:10" s="330" customFormat="1" ht="12.75">
      <c r="A479" s="329"/>
      <c r="B479" s="282"/>
      <c r="H479" s="331"/>
      <c r="J479" s="331"/>
    </row>
    <row r="480" spans="1:10" s="330" customFormat="1" ht="12.75">
      <c r="A480" s="329"/>
      <c r="B480" s="282"/>
      <c r="H480" s="331"/>
      <c r="J480" s="331"/>
    </row>
    <row r="481" spans="1:10" s="330" customFormat="1" ht="12.75">
      <c r="A481" s="329"/>
      <c r="B481" s="282"/>
      <c r="H481" s="331"/>
      <c r="J481" s="331"/>
    </row>
    <row r="482" spans="1:10" s="330" customFormat="1" ht="12.75">
      <c r="A482" s="329"/>
      <c r="B482" s="282"/>
      <c r="H482" s="331"/>
      <c r="J482" s="331"/>
    </row>
    <row r="483" spans="1:10" s="330" customFormat="1" ht="12.75">
      <c r="A483" s="329"/>
      <c r="B483" s="282"/>
      <c r="H483" s="331"/>
      <c r="J483" s="331"/>
    </row>
    <row r="484" spans="1:10" s="330" customFormat="1" ht="12.75">
      <c r="A484" s="329"/>
      <c r="B484" s="282"/>
      <c r="H484" s="331"/>
      <c r="J484" s="331"/>
    </row>
    <row r="485" spans="1:10" s="330" customFormat="1" ht="12.75">
      <c r="A485" s="329"/>
      <c r="B485" s="282"/>
      <c r="H485" s="331"/>
      <c r="J485" s="331"/>
    </row>
    <row r="486" spans="1:10" s="330" customFormat="1" ht="12.75">
      <c r="A486" s="329"/>
      <c r="B486" s="282"/>
      <c r="H486" s="331"/>
      <c r="J486" s="331"/>
    </row>
    <row r="487" spans="1:10" s="330" customFormat="1" ht="12.75">
      <c r="A487" s="329"/>
      <c r="B487" s="282"/>
      <c r="H487" s="331"/>
      <c r="J487" s="331"/>
    </row>
    <row r="488" spans="1:10" s="330" customFormat="1" ht="12.75">
      <c r="A488" s="329"/>
      <c r="B488" s="282"/>
      <c r="H488" s="331"/>
      <c r="J488" s="331"/>
    </row>
    <row r="489" spans="1:10" s="330" customFormat="1" ht="12.75">
      <c r="A489" s="329"/>
      <c r="B489" s="282"/>
      <c r="H489" s="331"/>
      <c r="J489" s="331"/>
    </row>
    <row r="490" spans="1:10" s="330" customFormat="1" ht="12.75">
      <c r="A490" s="329"/>
      <c r="B490" s="282"/>
      <c r="H490" s="331"/>
      <c r="J490" s="331"/>
    </row>
    <row r="491" spans="1:10" s="330" customFormat="1" ht="12.75">
      <c r="A491" s="329"/>
      <c r="B491" s="282"/>
      <c r="H491" s="331"/>
      <c r="J491" s="331"/>
    </row>
    <row r="492" spans="1:10" s="330" customFormat="1" ht="12.75">
      <c r="A492" s="329"/>
      <c r="B492" s="282"/>
      <c r="H492" s="331"/>
      <c r="J492" s="331"/>
    </row>
    <row r="493" spans="1:10" s="330" customFormat="1" ht="12.75">
      <c r="A493" s="329"/>
      <c r="B493" s="282"/>
      <c r="H493" s="331"/>
      <c r="J493" s="331"/>
    </row>
    <row r="494" spans="1:10" s="330" customFormat="1" ht="12.75">
      <c r="A494" s="329"/>
      <c r="B494" s="282"/>
      <c r="H494" s="331"/>
      <c r="J494" s="331"/>
    </row>
    <row r="495" spans="1:10" s="330" customFormat="1" ht="12.75">
      <c r="A495" s="329"/>
      <c r="B495" s="282"/>
      <c r="H495" s="331"/>
      <c r="J495" s="331"/>
    </row>
    <row r="496" spans="1:10" s="330" customFormat="1" ht="12.75">
      <c r="A496" s="329"/>
      <c r="B496" s="282"/>
      <c r="H496" s="331"/>
      <c r="J496" s="331"/>
    </row>
    <row r="497" spans="1:10" s="330" customFormat="1" ht="12.75">
      <c r="A497" s="329"/>
      <c r="B497" s="282"/>
      <c r="H497" s="331"/>
      <c r="J497" s="331"/>
    </row>
    <row r="498" spans="1:10" s="330" customFormat="1" ht="12.75">
      <c r="A498" s="329"/>
      <c r="B498" s="282"/>
      <c r="H498" s="331"/>
      <c r="J498" s="331"/>
    </row>
    <row r="499" spans="1:10" s="330" customFormat="1" ht="12.75">
      <c r="A499" s="329"/>
      <c r="B499" s="282"/>
      <c r="H499" s="331"/>
      <c r="J499" s="331"/>
    </row>
    <row r="500" spans="1:10" s="330" customFormat="1" ht="12.75">
      <c r="A500" s="329"/>
      <c r="B500" s="282"/>
      <c r="H500" s="331"/>
      <c r="J500" s="331"/>
    </row>
    <row r="501" spans="1:10" s="330" customFormat="1" ht="12.75">
      <c r="A501" s="329"/>
      <c r="B501" s="282"/>
      <c r="H501" s="331"/>
      <c r="J501" s="331"/>
    </row>
    <row r="502" spans="1:10" s="330" customFormat="1" ht="12.75">
      <c r="A502" s="329"/>
      <c r="B502" s="282"/>
      <c r="H502" s="331"/>
      <c r="J502" s="331"/>
    </row>
    <row r="503" spans="1:10" s="330" customFormat="1" ht="12.75">
      <c r="A503" s="329"/>
      <c r="B503" s="282"/>
      <c r="H503" s="331"/>
      <c r="J503" s="331"/>
    </row>
    <row r="504" spans="1:10" s="330" customFormat="1" ht="12.75">
      <c r="A504" s="329"/>
      <c r="B504" s="282"/>
      <c r="H504" s="331"/>
      <c r="J504" s="331"/>
    </row>
    <row r="505" spans="1:10" s="330" customFormat="1" ht="12.75">
      <c r="A505" s="329"/>
      <c r="B505" s="282"/>
      <c r="H505" s="331"/>
      <c r="J505" s="331"/>
    </row>
    <row r="506" spans="1:10" s="330" customFormat="1" ht="12.75">
      <c r="A506" s="329"/>
      <c r="B506" s="282"/>
      <c r="H506" s="331"/>
      <c r="J506" s="331"/>
    </row>
    <row r="507" spans="1:10" s="330" customFormat="1" ht="12.75">
      <c r="A507" s="329"/>
      <c r="B507" s="282"/>
      <c r="H507" s="331"/>
      <c r="J507" s="331"/>
    </row>
    <row r="508" spans="1:10" s="330" customFormat="1" ht="12.75">
      <c r="A508" s="329"/>
      <c r="B508" s="282"/>
      <c r="H508" s="331"/>
      <c r="J508" s="331"/>
    </row>
    <row r="509" spans="1:10" s="330" customFormat="1" ht="12.75">
      <c r="A509" s="329"/>
      <c r="B509" s="282"/>
      <c r="H509" s="331"/>
      <c r="J509" s="331"/>
    </row>
    <row r="510" spans="1:10" s="330" customFormat="1" ht="12.75">
      <c r="A510" s="329"/>
      <c r="B510" s="282"/>
      <c r="H510" s="331"/>
      <c r="J510" s="331"/>
    </row>
    <row r="511" spans="1:10" s="330" customFormat="1" ht="12.75">
      <c r="A511" s="329"/>
      <c r="B511" s="282"/>
      <c r="H511" s="331"/>
      <c r="J511" s="331"/>
    </row>
    <row r="512" spans="1:10" s="330" customFormat="1" ht="12.75">
      <c r="A512" s="329"/>
      <c r="B512" s="282"/>
      <c r="H512" s="331"/>
      <c r="J512" s="331"/>
    </row>
    <row r="513" spans="1:10" s="330" customFormat="1" ht="12.75">
      <c r="A513" s="329"/>
      <c r="B513" s="282"/>
      <c r="H513" s="331"/>
      <c r="J513" s="331"/>
    </row>
    <row r="514" spans="1:10" s="330" customFormat="1" ht="12.75">
      <c r="A514" s="329"/>
      <c r="B514" s="282"/>
      <c r="H514" s="331"/>
      <c r="J514" s="331"/>
    </row>
    <row r="515" spans="1:10" s="330" customFormat="1" ht="12.75">
      <c r="A515" s="329"/>
      <c r="B515" s="282"/>
      <c r="H515" s="331"/>
      <c r="J515" s="331"/>
    </row>
    <row r="516" spans="1:10" s="330" customFormat="1" ht="12.75">
      <c r="A516" s="329"/>
      <c r="B516" s="282"/>
      <c r="H516" s="331"/>
      <c r="J516" s="331"/>
    </row>
    <row r="517" spans="1:10" s="330" customFormat="1" ht="12.75">
      <c r="A517" s="329"/>
      <c r="B517" s="282"/>
      <c r="H517" s="331"/>
      <c r="J517" s="331"/>
    </row>
    <row r="518" spans="1:10" s="330" customFormat="1" ht="12.75">
      <c r="A518" s="329"/>
      <c r="B518" s="282"/>
      <c r="H518" s="331"/>
      <c r="J518" s="331"/>
    </row>
    <row r="519" spans="1:10" s="330" customFormat="1" ht="12.75">
      <c r="A519" s="329"/>
      <c r="B519" s="282"/>
      <c r="H519" s="331"/>
      <c r="J519" s="331"/>
    </row>
    <row r="520" spans="1:10" s="330" customFormat="1" ht="12.75">
      <c r="A520" s="329"/>
      <c r="B520" s="282"/>
      <c r="H520" s="331"/>
      <c r="J520" s="331"/>
    </row>
    <row r="521" spans="1:10" s="330" customFormat="1" ht="12.75">
      <c r="A521" s="329"/>
      <c r="B521" s="282"/>
      <c r="H521" s="331"/>
      <c r="J521" s="331"/>
    </row>
    <row r="522" spans="1:10" s="330" customFormat="1" ht="12.75">
      <c r="A522" s="329"/>
      <c r="B522" s="282"/>
      <c r="H522" s="331"/>
      <c r="J522" s="331"/>
    </row>
    <row r="523" spans="1:10" s="330" customFormat="1" ht="12.75">
      <c r="A523" s="329"/>
      <c r="B523" s="282"/>
      <c r="H523" s="331"/>
      <c r="J523" s="331"/>
    </row>
    <row r="524" spans="1:10" s="330" customFormat="1" ht="12.75">
      <c r="A524" s="329"/>
      <c r="B524" s="282"/>
      <c r="H524" s="331"/>
      <c r="J524" s="331"/>
    </row>
    <row r="525" spans="1:10" s="330" customFormat="1" ht="12.75">
      <c r="A525" s="329"/>
      <c r="B525" s="282"/>
      <c r="H525" s="331"/>
      <c r="J525" s="331"/>
    </row>
    <row r="526" spans="1:10" s="330" customFormat="1" ht="12.75">
      <c r="A526" s="329"/>
      <c r="B526" s="282"/>
      <c r="H526" s="331"/>
      <c r="J526" s="331"/>
    </row>
    <row r="527" spans="1:10" s="330" customFormat="1" ht="12.75">
      <c r="A527" s="329"/>
      <c r="B527" s="282"/>
      <c r="H527" s="331"/>
      <c r="J527" s="331"/>
    </row>
    <row r="528" spans="1:10" s="330" customFormat="1" ht="12.75">
      <c r="A528" s="329"/>
      <c r="B528" s="282"/>
      <c r="H528" s="331"/>
      <c r="J528" s="331"/>
    </row>
    <row r="529" spans="1:10" s="330" customFormat="1" ht="12.75">
      <c r="A529" s="329"/>
      <c r="B529" s="282"/>
      <c r="H529" s="331"/>
      <c r="J529" s="331"/>
    </row>
    <row r="530" spans="1:10" s="330" customFormat="1" ht="12.75">
      <c r="A530" s="329"/>
      <c r="B530" s="282"/>
      <c r="H530" s="331"/>
      <c r="J530" s="331"/>
    </row>
    <row r="531" spans="1:10" s="330" customFormat="1" ht="12.75">
      <c r="A531" s="329"/>
      <c r="B531" s="282"/>
      <c r="H531" s="331"/>
      <c r="J531" s="331"/>
    </row>
    <row r="532" spans="1:10" s="330" customFormat="1" ht="12.75">
      <c r="A532" s="329"/>
      <c r="B532" s="282"/>
      <c r="H532" s="331"/>
      <c r="J532" s="331"/>
    </row>
    <row r="533" spans="1:10" s="330" customFormat="1" ht="12.75">
      <c r="A533" s="329"/>
      <c r="B533" s="282"/>
      <c r="H533" s="331"/>
      <c r="J533" s="331"/>
    </row>
    <row r="534" spans="1:10" s="330" customFormat="1" ht="12.75">
      <c r="A534" s="329"/>
      <c r="B534" s="282"/>
      <c r="H534" s="331"/>
      <c r="J534" s="331"/>
    </row>
    <row r="535" spans="1:10" s="330" customFormat="1" ht="12.75">
      <c r="A535" s="329"/>
      <c r="B535" s="282"/>
      <c r="H535" s="331"/>
      <c r="J535" s="331"/>
    </row>
    <row r="536" spans="1:10" s="330" customFormat="1" ht="12.75">
      <c r="A536" s="329"/>
      <c r="B536" s="282"/>
      <c r="H536" s="331"/>
      <c r="J536" s="331"/>
    </row>
    <row r="537" spans="1:10" s="330" customFormat="1" ht="12.75">
      <c r="A537" s="329"/>
      <c r="B537" s="282"/>
      <c r="H537" s="331"/>
      <c r="J537" s="331"/>
    </row>
    <row r="538" spans="1:10" s="330" customFormat="1" ht="12.75">
      <c r="A538" s="329"/>
      <c r="B538" s="282"/>
      <c r="H538" s="331"/>
      <c r="J538" s="331"/>
    </row>
    <row r="539" spans="1:10" s="330" customFormat="1" ht="12.75">
      <c r="A539" s="329"/>
      <c r="B539" s="282"/>
      <c r="H539" s="331"/>
      <c r="J539" s="331"/>
    </row>
    <row r="540" spans="1:10" s="330" customFormat="1" ht="12.75">
      <c r="A540" s="329"/>
      <c r="B540" s="282"/>
      <c r="H540" s="331"/>
      <c r="J540" s="331"/>
    </row>
    <row r="541" spans="1:10" s="330" customFormat="1" ht="12.75">
      <c r="A541" s="329"/>
      <c r="B541" s="282"/>
      <c r="H541" s="331"/>
      <c r="J541" s="331"/>
    </row>
    <row r="542" spans="1:10" s="330" customFormat="1" ht="12.75">
      <c r="A542" s="329"/>
      <c r="B542" s="282"/>
      <c r="H542" s="331"/>
      <c r="J542" s="331"/>
    </row>
    <row r="543" spans="1:10" s="330" customFormat="1" ht="12.75">
      <c r="A543" s="329"/>
      <c r="B543" s="282"/>
      <c r="H543" s="331"/>
      <c r="J543" s="331"/>
    </row>
    <row r="544" spans="1:10" s="330" customFormat="1" ht="12.75">
      <c r="A544" s="329"/>
      <c r="B544" s="282"/>
      <c r="H544" s="331"/>
      <c r="J544" s="331"/>
    </row>
    <row r="545" spans="1:10" s="330" customFormat="1" ht="12.75">
      <c r="A545" s="329"/>
      <c r="B545" s="282"/>
      <c r="H545" s="331"/>
      <c r="J545" s="331"/>
    </row>
    <row r="546" spans="1:10" s="330" customFormat="1" ht="12.75">
      <c r="A546" s="329"/>
      <c r="B546" s="282"/>
      <c r="H546" s="331"/>
      <c r="J546" s="331"/>
    </row>
    <row r="547" spans="1:10" s="330" customFormat="1" ht="12.75">
      <c r="A547" s="329"/>
      <c r="B547" s="282"/>
      <c r="H547" s="331"/>
      <c r="J547" s="331"/>
    </row>
    <row r="548" spans="1:10" s="330" customFormat="1" ht="12.75">
      <c r="A548" s="329"/>
      <c r="B548" s="282"/>
      <c r="H548" s="331"/>
      <c r="J548" s="331"/>
    </row>
    <row r="549" spans="1:10" s="330" customFormat="1" ht="12.75">
      <c r="A549" s="329"/>
      <c r="B549" s="282"/>
      <c r="H549" s="331"/>
      <c r="J549" s="331"/>
    </row>
    <row r="550" spans="1:10" s="330" customFormat="1" ht="12.75">
      <c r="A550" s="329"/>
      <c r="B550" s="282"/>
      <c r="H550" s="331"/>
      <c r="J550" s="331"/>
    </row>
    <row r="551" spans="1:10" s="330" customFormat="1" ht="12.75">
      <c r="A551" s="329"/>
      <c r="B551" s="282"/>
      <c r="H551" s="331"/>
      <c r="J551" s="331"/>
    </row>
    <row r="552" spans="1:10" s="330" customFormat="1" ht="12.75">
      <c r="A552" s="329"/>
      <c r="B552" s="282"/>
      <c r="H552" s="331"/>
      <c r="J552" s="331"/>
    </row>
    <row r="553" spans="1:10" s="330" customFormat="1" ht="12.75">
      <c r="A553" s="329"/>
      <c r="B553" s="282"/>
      <c r="H553" s="331"/>
      <c r="J553" s="331"/>
    </row>
    <row r="554" spans="1:10" s="330" customFormat="1" ht="12.75">
      <c r="A554" s="329"/>
      <c r="B554" s="282"/>
      <c r="H554" s="331"/>
      <c r="J554" s="331"/>
    </row>
    <row r="555" spans="1:10" s="330" customFormat="1" ht="12.75">
      <c r="A555" s="329"/>
      <c r="B555" s="282"/>
      <c r="H555" s="331"/>
      <c r="J555" s="331"/>
    </row>
    <row r="556" spans="1:10" s="330" customFormat="1" ht="12.75">
      <c r="A556" s="329"/>
      <c r="B556" s="282"/>
      <c r="H556" s="331"/>
      <c r="J556" s="331"/>
    </row>
    <row r="557" spans="1:10" s="330" customFormat="1" ht="12.75">
      <c r="A557" s="329"/>
      <c r="B557" s="282"/>
      <c r="H557" s="331"/>
      <c r="J557" s="331"/>
    </row>
    <row r="558" spans="1:10" s="330" customFormat="1" ht="12.75">
      <c r="A558" s="329"/>
      <c r="B558" s="282"/>
      <c r="H558" s="331"/>
      <c r="J558" s="331"/>
    </row>
    <row r="559" spans="1:10" s="330" customFormat="1" ht="12.75">
      <c r="A559" s="329"/>
      <c r="B559" s="282"/>
      <c r="H559" s="331"/>
      <c r="J559" s="331"/>
    </row>
    <row r="560" spans="1:10" s="330" customFormat="1" ht="12.75">
      <c r="A560" s="329"/>
      <c r="B560" s="282"/>
      <c r="H560" s="331"/>
      <c r="J560" s="331"/>
    </row>
    <row r="561" spans="1:10" s="330" customFormat="1" ht="12.75">
      <c r="A561" s="329"/>
      <c r="B561" s="282"/>
      <c r="H561" s="331"/>
      <c r="J561" s="331"/>
    </row>
    <row r="562" spans="1:10" s="330" customFormat="1" ht="12.75">
      <c r="A562" s="329"/>
      <c r="B562" s="282"/>
      <c r="H562" s="331"/>
      <c r="J562" s="331"/>
    </row>
    <row r="563" spans="1:10" s="330" customFormat="1" ht="12.75">
      <c r="A563" s="329"/>
      <c r="B563" s="282"/>
      <c r="H563" s="331"/>
      <c r="J563" s="331"/>
    </row>
    <row r="564" spans="1:10" s="330" customFormat="1" ht="12.75">
      <c r="A564" s="329"/>
      <c r="B564" s="282"/>
      <c r="H564" s="331"/>
      <c r="J564" s="331"/>
    </row>
    <row r="565" spans="1:10" s="330" customFormat="1" ht="12.75">
      <c r="A565" s="329"/>
      <c r="B565" s="282"/>
      <c r="H565" s="331"/>
      <c r="J565" s="331"/>
    </row>
    <row r="566" spans="1:10" s="330" customFormat="1" ht="12.75">
      <c r="A566" s="329"/>
      <c r="B566" s="282"/>
      <c r="H566" s="331"/>
      <c r="J566" s="331"/>
    </row>
    <row r="567" spans="1:10" s="330" customFormat="1" ht="12.75">
      <c r="A567" s="329"/>
      <c r="B567" s="282"/>
      <c r="H567" s="331"/>
      <c r="J567" s="331"/>
    </row>
    <row r="568" spans="1:10" s="330" customFormat="1" ht="12.75">
      <c r="A568" s="329"/>
      <c r="B568" s="282"/>
      <c r="H568" s="331"/>
      <c r="J568" s="331"/>
    </row>
    <row r="569" spans="1:10" s="330" customFormat="1" ht="12.75">
      <c r="A569" s="329"/>
      <c r="B569" s="282"/>
      <c r="H569" s="331"/>
      <c r="J569" s="331"/>
    </row>
    <row r="570" spans="1:10" s="330" customFormat="1" ht="12.75">
      <c r="A570" s="329"/>
      <c r="B570" s="282"/>
      <c r="H570" s="331"/>
      <c r="J570" s="331"/>
    </row>
    <row r="571" spans="1:10" s="330" customFormat="1" ht="12.75">
      <c r="A571" s="329"/>
      <c r="B571" s="282"/>
      <c r="H571" s="331"/>
      <c r="J571" s="331"/>
    </row>
    <row r="572" spans="1:10" s="330" customFormat="1" ht="12.75">
      <c r="A572" s="329"/>
      <c r="B572" s="282"/>
      <c r="H572" s="331"/>
      <c r="J572" s="331"/>
    </row>
    <row r="573" spans="1:10" s="330" customFormat="1" ht="12.75">
      <c r="A573" s="329"/>
      <c r="B573" s="282"/>
      <c r="H573" s="331"/>
      <c r="J573" s="331"/>
    </row>
    <row r="574" spans="1:10" s="330" customFormat="1" ht="12.75">
      <c r="A574" s="329"/>
      <c r="B574" s="282"/>
      <c r="H574" s="331"/>
      <c r="J574" s="331"/>
    </row>
    <row r="575" spans="1:10" s="330" customFormat="1" ht="12.75">
      <c r="A575" s="329"/>
      <c r="B575" s="282"/>
      <c r="H575" s="331"/>
      <c r="J575" s="331"/>
    </row>
    <row r="576" spans="1:10" s="330" customFormat="1" ht="12.75">
      <c r="A576" s="329"/>
      <c r="B576" s="282"/>
      <c r="H576" s="331"/>
      <c r="J576" s="331"/>
    </row>
    <row r="577" spans="1:10" s="330" customFormat="1" ht="12.75">
      <c r="A577" s="329"/>
      <c r="B577" s="282"/>
      <c r="H577" s="331"/>
      <c r="J577" s="331"/>
    </row>
    <row r="578" spans="1:10" s="330" customFormat="1" ht="12.75">
      <c r="A578" s="329"/>
      <c r="B578" s="282"/>
      <c r="H578" s="331"/>
      <c r="J578" s="331"/>
    </row>
    <row r="579" spans="1:10" s="330" customFormat="1" ht="12.75">
      <c r="A579" s="329"/>
      <c r="B579" s="282"/>
      <c r="H579" s="331"/>
      <c r="J579" s="331"/>
    </row>
    <row r="580" spans="1:10" s="330" customFormat="1" ht="12.75">
      <c r="A580" s="329"/>
      <c r="B580" s="282"/>
      <c r="H580" s="331"/>
      <c r="J580" s="331"/>
    </row>
    <row r="581" spans="1:10" s="330" customFormat="1" ht="12.75">
      <c r="A581" s="329"/>
      <c r="B581" s="282"/>
      <c r="H581" s="331"/>
      <c r="J581" s="331"/>
    </row>
    <row r="582" spans="1:10" s="330" customFormat="1" ht="12.75">
      <c r="A582" s="329"/>
      <c r="B582" s="282"/>
      <c r="H582" s="331"/>
      <c r="J582" s="331"/>
    </row>
    <row r="583" spans="1:10" s="330" customFormat="1" ht="12.75">
      <c r="A583" s="329"/>
      <c r="B583" s="282"/>
      <c r="H583" s="331"/>
      <c r="J583" s="331"/>
    </row>
    <row r="584" spans="1:10" s="330" customFormat="1" ht="12.75">
      <c r="A584" s="329"/>
      <c r="B584" s="282"/>
      <c r="H584" s="331"/>
      <c r="J584" s="331"/>
    </row>
    <row r="585" spans="1:10" s="330" customFormat="1" ht="12.75">
      <c r="A585" s="329"/>
      <c r="B585" s="282"/>
      <c r="H585" s="331"/>
      <c r="J585" s="331"/>
    </row>
    <row r="586" spans="1:10" s="330" customFormat="1" ht="12.75">
      <c r="A586" s="329"/>
      <c r="B586" s="282"/>
      <c r="H586" s="331"/>
      <c r="J586" s="331"/>
    </row>
    <row r="587" spans="1:10" s="330" customFormat="1" ht="12.75">
      <c r="A587" s="329"/>
      <c r="B587" s="282"/>
      <c r="H587" s="331"/>
      <c r="J587" s="331"/>
    </row>
    <row r="588" spans="1:10" s="330" customFormat="1" ht="12.75">
      <c r="A588" s="329"/>
      <c r="B588" s="282"/>
      <c r="H588" s="331"/>
      <c r="J588" s="331"/>
    </row>
    <row r="589" spans="1:10" s="330" customFormat="1" ht="12.75">
      <c r="A589" s="329"/>
      <c r="B589" s="282"/>
      <c r="H589" s="331"/>
      <c r="J589" s="331"/>
    </row>
    <row r="590" spans="1:10" s="330" customFormat="1" ht="12.75">
      <c r="A590" s="329"/>
      <c r="B590" s="282"/>
      <c r="H590" s="331"/>
      <c r="J590" s="331"/>
    </row>
    <row r="591" spans="1:10" s="330" customFormat="1" ht="12.75">
      <c r="A591" s="329"/>
      <c r="B591" s="282"/>
      <c r="H591" s="331"/>
      <c r="J591" s="331"/>
    </row>
    <row r="592" spans="1:10" s="330" customFormat="1" ht="12.75">
      <c r="A592" s="329"/>
      <c r="B592" s="282"/>
      <c r="H592" s="331"/>
      <c r="J592" s="331"/>
    </row>
    <row r="593" spans="1:10" s="330" customFormat="1" ht="12.75">
      <c r="A593" s="329"/>
      <c r="B593" s="282"/>
      <c r="H593" s="331"/>
      <c r="J593" s="331"/>
    </row>
    <row r="594" spans="1:10" s="330" customFormat="1" ht="12.75">
      <c r="A594" s="329"/>
      <c r="B594" s="282"/>
      <c r="H594" s="331"/>
      <c r="J594" s="331"/>
    </row>
    <row r="595" spans="1:10" s="330" customFormat="1" ht="12.75">
      <c r="A595" s="329"/>
      <c r="B595" s="282"/>
      <c r="H595" s="331"/>
      <c r="J595" s="331"/>
    </row>
    <row r="596" spans="1:10" s="330" customFormat="1" ht="12.75">
      <c r="A596" s="329"/>
      <c r="B596" s="282"/>
      <c r="H596" s="331"/>
      <c r="J596" s="331"/>
    </row>
    <row r="597" spans="1:10" s="330" customFormat="1" ht="12.75">
      <c r="A597" s="329"/>
      <c r="B597" s="282"/>
      <c r="H597" s="331"/>
      <c r="J597" s="331"/>
    </row>
    <row r="598" spans="1:10" s="330" customFormat="1" ht="12.75">
      <c r="A598" s="329"/>
      <c r="B598" s="282"/>
      <c r="H598" s="331"/>
      <c r="J598" s="331"/>
    </row>
    <row r="599" spans="1:10" s="330" customFormat="1" ht="12.75">
      <c r="A599" s="329"/>
      <c r="B599" s="282"/>
      <c r="H599" s="331"/>
      <c r="J599" s="331"/>
    </row>
    <row r="600" spans="1:10" s="330" customFormat="1" ht="12.75">
      <c r="A600" s="329"/>
      <c r="B600" s="282"/>
      <c r="H600" s="331"/>
      <c r="J600" s="331"/>
    </row>
    <row r="601" spans="1:10" s="330" customFormat="1" ht="12.75">
      <c r="A601" s="329"/>
      <c r="B601" s="282"/>
      <c r="H601" s="331"/>
      <c r="J601" s="331"/>
    </row>
    <row r="602" spans="1:10" s="330" customFormat="1" ht="12.75">
      <c r="A602" s="329"/>
      <c r="B602" s="282"/>
      <c r="H602" s="331"/>
      <c r="J602" s="331"/>
    </row>
    <row r="603" spans="1:10" s="330" customFormat="1" ht="12.75">
      <c r="A603" s="329"/>
      <c r="B603" s="282"/>
      <c r="H603" s="331"/>
      <c r="J603" s="331"/>
    </row>
    <row r="604" spans="1:10" s="330" customFormat="1" ht="12.75">
      <c r="A604" s="329"/>
      <c r="B604" s="282"/>
      <c r="H604" s="331"/>
      <c r="J604" s="331"/>
    </row>
    <row r="605" spans="1:10" s="330" customFormat="1" ht="12.75">
      <c r="A605" s="329"/>
      <c r="B605" s="282"/>
      <c r="H605" s="331"/>
      <c r="J605" s="331"/>
    </row>
    <row r="606" spans="1:10" s="330" customFormat="1" ht="12.75">
      <c r="A606" s="329"/>
      <c r="B606" s="282"/>
      <c r="H606" s="331"/>
      <c r="J606" s="331"/>
    </row>
    <row r="607" spans="1:10" s="330" customFormat="1" ht="12.75">
      <c r="A607" s="329"/>
      <c r="B607" s="282"/>
      <c r="H607" s="331"/>
      <c r="J607" s="331"/>
    </row>
    <row r="608" spans="1:10" s="330" customFormat="1" ht="12.75">
      <c r="A608" s="329"/>
      <c r="B608" s="282"/>
      <c r="H608" s="331"/>
      <c r="J608" s="331"/>
    </row>
    <row r="609" spans="1:10" s="330" customFormat="1" ht="12.75">
      <c r="A609" s="329"/>
      <c r="B609" s="282"/>
      <c r="H609" s="331"/>
      <c r="J609" s="331"/>
    </row>
    <row r="610" spans="1:10" s="330" customFormat="1" ht="12.75">
      <c r="A610" s="329"/>
      <c r="B610" s="282"/>
      <c r="H610" s="331"/>
      <c r="J610" s="331"/>
    </row>
    <row r="611" spans="1:10" s="330" customFormat="1" ht="12.75">
      <c r="A611" s="329"/>
      <c r="B611" s="282"/>
      <c r="H611" s="331"/>
      <c r="J611" s="331"/>
    </row>
    <row r="612" spans="1:10" s="330" customFormat="1" ht="12.75">
      <c r="A612" s="329"/>
      <c r="B612" s="282"/>
      <c r="H612" s="331"/>
      <c r="J612" s="331"/>
    </row>
    <row r="613" spans="1:10" s="330" customFormat="1" ht="12.75">
      <c r="A613" s="329"/>
      <c r="B613" s="282"/>
      <c r="H613" s="331"/>
      <c r="J613" s="331"/>
    </row>
    <row r="614" spans="1:10" s="330" customFormat="1" ht="12.75">
      <c r="A614" s="329"/>
      <c r="B614" s="282"/>
      <c r="H614" s="331"/>
      <c r="J614" s="331"/>
    </row>
    <row r="615" spans="1:10" s="330" customFormat="1" ht="12.75">
      <c r="A615" s="329"/>
      <c r="B615" s="282"/>
      <c r="H615" s="331"/>
      <c r="J615" s="331"/>
    </row>
    <row r="616" spans="1:10" s="330" customFormat="1" ht="12.75">
      <c r="A616" s="329"/>
      <c r="B616" s="282"/>
      <c r="H616" s="331"/>
      <c r="J616" s="331"/>
    </row>
    <row r="617" spans="1:10" s="330" customFormat="1" ht="12.75">
      <c r="A617" s="329"/>
      <c r="B617" s="282"/>
      <c r="H617" s="331"/>
      <c r="J617" s="331"/>
    </row>
    <row r="618" spans="1:10" s="330" customFormat="1" ht="12.75">
      <c r="A618" s="329"/>
      <c r="B618" s="282"/>
      <c r="H618" s="331"/>
      <c r="J618" s="331"/>
    </row>
    <row r="619" spans="1:10" s="330" customFormat="1" ht="12.75">
      <c r="A619" s="329"/>
      <c r="B619" s="282"/>
      <c r="H619" s="331"/>
      <c r="J619" s="331"/>
    </row>
    <row r="620" spans="1:10" s="330" customFormat="1" ht="12.75">
      <c r="A620" s="329"/>
      <c r="B620" s="282"/>
      <c r="H620" s="331"/>
      <c r="J620" s="331"/>
    </row>
    <row r="621" spans="1:10" s="330" customFormat="1" ht="12.75">
      <c r="A621" s="329"/>
      <c r="B621" s="282"/>
      <c r="H621" s="331"/>
      <c r="J621" s="331"/>
    </row>
    <row r="622" spans="1:10" s="330" customFormat="1" ht="12.75">
      <c r="A622" s="329"/>
      <c r="B622" s="282"/>
      <c r="H622" s="331"/>
      <c r="J622" s="331"/>
    </row>
    <row r="623" spans="1:10" s="330" customFormat="1" ht="12.75">
      <c r="A623" s="329"/>
      <c r="B623" s="282"/>
      <c r="H623" s="331"/>
      <c r="J623" s="331"/>
    </row>
    <row r="624" spans="1:10" s="330" customFormat="1" ht="12.75">
      <c r="A624" s="329"/>
      <c r="B624" s="282"/>
      <c r="H624" s="331"/>
      <c r="J624" s="331"/>
    </row>
    <row r="625" spans="1:10" s="330" customFormat="1" ht="12.75">
      <c r="A625" s="329"/>
      <c r="B625" s="282"/>
      <c r="H625" s="331"/>
      <c r="J625" s="331"/>
    </row>
    <row r="626" spans="1:10" s="330" customFormat="1" ht="12.75">
      <c r="A626" s="329"/>
      <c r="B626" s="282"/>
      <c r="H626" s="331"/>
      <c r="J626" s="331"/>
    </row>
    <row r="627" spans="1:10" s="330" customFormat="1" ht="12.75">
      <c r="A627" s="329"/>
      <c r="B627" s="282"/>
      <c r="H627" s="331"/>
      <c r="J627" s="331"/>
    </row>
    <row r="628" spans="1:10" s="330" customFormat="1" ht="12.75">
      <c r="A628" s="329"/>
      <c r="B628" s="282"/>
      <c r="H628" s="331"/>
      <c r="J628" s="331"/>
    </row>
    <row r="629" spans="1:10" s="330" customFormat="1" ht="12.75">
      <c r="A629" s="329"/>
      <c r="B629" s="282"/>
      <c r="H629" s="331"/>
      <c r="J629" s="331"/>
    </row>
    <row r="630" spans="1:10" s="330" customFormat="1" ht="12.75">
      <c r="A630" s="329"/>
      <c r="B630" s="282"/>
      <c r="H630" s="331"/>
      <c r="J630" s="331"/>
    </row>
    <row r="631" spans="1:10" s="330" customFormat="1" ht="12.75">
      <c r="A631" s="329"/>
      <c r="B631" s="282"/>
      <c r="H631" s="331"/>
      <c r="J631" s="331"/>
    </row>
    <row r="632" spans="1:10" s="330" customFormat="1" ht="12.75">
      <c r="A632" s="329"/>
      <c r="B632" s="282"/>
      <c r="H632" s="331"/>
      <c r="J632" s="331"/>
    </row>
    <row r="633" spans="1:10" s="330" customFormat="1" ht="12.75">
      <c r="A633" s="329"/>
      <c r="B633" s="282"/>
      <c r="H633" s="331"/>
      <c r="J633" s="331"/>
    </row>
    <row r="634" spans="1:10" s="330" customFormat="1" ht="12.75">
      <c r="A634" s="329"/>
      <c r="B634" s="282"/>
      <c r="H634" s="331"/>
      <c r="J634" s="331"/>
    </row>
    <row r="635" spans="1:10" s="330" customFormat="1" ht="12.75">
      <c r="A635" s="329"/>
      <c r="B635" s="282"/>
      <c r="H635" s="331"/>
      <c r="J635" s="331"/>
    </row>
    <row r="636" spans="1:10" s="330" customFormat="1" ht="12.75">
      <c r="A636" s="329"/>
      <c r="B636" s="282"/>
      <c r="H636" s="331"/>
      <c r="J636" s="331"/>
    </row>
    <row r="637" spans="1:10" s="330" customFormat="1" ht="12.75">
      <c r="A637" s="329"/>
      <c r="B637" s="282"/>
      <c r="H637" s="331"/>
      <c r="J637" s="331"/>
    </row>
    <row r="638" spans="1:10" s="330" customFormat="1" ht="12.75">
      <c r="A638" s="329"/>
      <c r="B638" s="282"/>
      <c r="H638" s="331"/>
      <c r="J638" s="331"/>
    </row>
    <row r="639" spans="1:10" s="330" customFormat="1" ht="12.75">
      <c r="A639" s="329"/>
      <c r="B639" s="282"/>
      <c r="H639" s="331"/>
      <c r="J639" s="331"/>
    </row>
    <row r="640" spans="1:10" s="330" customFormat="1" ht="12.75">
      <c r="A640" s="329"/>
      <c r="B640" s="282"/>
      <c r="H640" s="331"/>
      <c r="J640" s="331"/>
    </row>
    <row r="641" spans="1:10" s="330" customFormat="1" ht="12.75">
      <c r="A641" s="329"/>
      <c r="B641" s="282"/>
      <c r="H641" s="331"/>
      <c r="J641" s="331"/>
    </row>
    <row r="642" spans="1:10" s="330" customFormat="1" ht="12.75">
      <c r="A642" s="329"/>
      <c r="B642" s="282"/>
      <c r="H642" s="331"/>
      <c r="J642" s="331"/>
    </row>
    <row r="643" spans="1:10" s="330" customFormat="1" ht="12.75">
      <c r="A643" s="329"/>
      <c r="B643" s="282"/>
      <c r="H643" s="331"/>
      <c r="J643" s="331"/>
    </row>
    <row r="644" spans="1:10" s="330" customFormat="1" ht="12.75">
      <c r="A644" s="329"/>
      <c r="B644" s="282"/>
      <c r="H644" s="331"/>
      <c r="J644" s="331"/>
    </row>
    <row r="645" spans="1:10" s="330" customFormat="1" ht="12.75">
      <c r="A645" s="329"/>
      <c r="B645" s="282"/>
      <c r="H645" s="331"/>
      <c r="J645" s="331"/>
    </row>
    <row r="646" spans="1:10" s="330" customFormat="1" ht="12.75">
      <c r="A646" s="329"/>
      <c r="B646" s="282"/>
      <c r="H646" s="331"/>
      <c r="J646" s="331"/>
    </row>
    <row r="647" spans="1:10" s="330" customFormat="1" ht="12.75">
      <c r="A647" s="329"/>
      <c r="B647" s="282"/>
      <c r="H647" s="331"/>
      <c r="J647" s="331"/>
    </row>
    <row r="648" spans="1:10" s="330" customFormat="1" ht="12.75">
      <c r="A648" s="329"/>
      <c r="B648" s="282"/>
      <c r="H648" s="331"/>
      <c r="J648" s="331"/>
    </row>
    <row r="649" spans="1:10" s="330" customFormat="1" ht="12.75">
      <c r="A649" s="329"/>
      <c r="B649" s="282"/>
      <c r="H649" s="331"/>
      <c r="J649" s="331"/>
    </row>
    <row r="650" spans="1:10" s="330" customFormat="1" ht="12.75">
      <c r="A650" s="329"/>
      <c r="B650" s="282"/>
      <c r="H650" s="331"/>
      <c r="J650" s="331"/>
    </row>
    <row r="651" spans="1:10" s="330" customFormat="1" ht="12.75">
      <c r="A651" s="329"/>
      <c r="B651" s="282"/>
      <c r="H651" s="331"/>
      <c r="J651" s="331"/>
    </row>
    <row r="652" spans="1:10" s="330" customFormat="1" ht="12.75">
      <c r="A652" s="329"/>
      <c r="B652" s="282"/>
      <c r="H652" s="331"/>
      <c r="J652" s="331"/>
    </row>
    <row r="653" spans="1:10" s="330" customFormat="1" ht="12.75">
      <c r="A653" s="329"/>
      <c r="B653" s="282"/>
      <c r="H653" s="331"/>
      <c r="J653" s="331"/>
    </row>
    <row r="654" spans="1:10" s="330" customFormat="1" ht="12.75">
      <c r="A654" s="329"/>
      <c r="B654" s="282"/>
      <c r="H654" s="331"/>
      <c r="J654" s="331"/>
    </row>
    <row r="655" spans="1:10" s="330" customFormat="1" ht="12.75">
      <c r="A655" s="329"/>
      <c r="B655" s="282"/>
      <c r="H655" s="331"/>
      <c r="J655" s="331"/>
    </row>
    <row r="656" spans="1:10" s="330" customFormat="1" ht="12.75">
      <c r="A656" s="329"/>
      <c r="B656" s="282"/>
      <c r="H656" s="331"/>
      <c r="J656" s="331"/>
    </row>
    <row r="657" spans="1:10" s="330" customFormat="1" ht="12.75">
      <c r="A657" s="329"/>
      <c r="B657" s="282"/>
      <c r="H657" s="331"/>
      <c r="J657" s="331"/>
    </row>
    <row r="658" spans="1:10" s="330" customFormat="1" ht="12.75">
      <c r="A658" s="329"/>
      <c r="B658" s="282"/>
      <c r="H658" s="331"/>
      <c r="J658" s="331"/>
    </row>
    <row r="659" spans="1:10" s="330" customFormat="1" ht="12.75">
      <c r="A659" s="329"/>
      <c r="B659" s="282"/>
      <c r="H659" s="331"/>
      <c r="J659" s="331"/>
    </row>
    <row r="660" spans="1:10" s="330" customFormat="1" ht="12.75">
      <c r="A660" s="329"/>
      <c r="B660" s="282"/>
      <c r="H660" s="331"/>
      <c r="J660" s="331"/>
    </row>
    <row r="661" spans="1:10" s="330" customFormat="1" ht="12.75">
      <c r="A661" s="329"/>
      <c r="B661" s="282"/>
      <c r="H661" s="331"/>
      <c r="J661" s="331"/>
    </row>
    <row r="662" spans="1:10" s="330" customFormat="1" ht="12.75">
      <c r="A662" s="329"/>
      <c r="B662" s="282"/>
      <c r="H662" s="331"/>
      <c r="J662" s="331"/>
    </row>
    <row r="663" spans="1:10" s="330" customFormat="1" ht="12.75">
      <c r="A663" s="329"/>
      <c r="B663" s="282"/>
      <c r="H663" s="331"/>
      <c r="J663" s="331"/>
    </row>
    <row r="664" spans="1:10" s="330" customFormat="1" ht="12.75">
      <c r="A664" s="329"/>
      <c r="B664" s="282"/>
      <c r="H664" s="331"/>
      <c r="J664" s="331"/>
    </row>
    <row r="665" spans="1:10" s="330" customFormat="1" ht="12.75">
      <c r="A665" s="329"/>
      <c r="B665" s="282"/>
      <c r="H665" s="331"/>
      <c r="J665" s="331"/>
    </row>
    <row r="666" spans="1:10" s="330" customFormat="1" ht="12.75">
      <c r="A666" s="329"/>
      <c r="B666" s="282"/>
      <c r="H666" s="331"/>
      <c r="J666" s="331"/>
    </row>
    <row r="667" spans="1:10" s="330" customFormat="1" ht="12.75">
      <c r="A667" s="329"/>
      <c r="B667" s="282"/>
      <c r="H667" s="331"/>
      <c r="J667" s="331"/>
    </row>
    <row r="668" spans="1:10" s="330" customFormat="1" ht="12.75">
      <c r="A668" s="329"/>
      <c r="B668" s="282"/>
      <c r="H668" s="331"/>
      <c r="J668" s="331"/>
    </row>
    <row r="669" spans="1:10" s="330" customFormat="1" ht="12.75">
      <c r="A669" s="329"/>
      <c r="B669" s="282"/>
      <c r="H669" s="331"/>
      <c r="J669" s="331"/>
    </row>
    <row r="670" spans="1:10" s="330" customFormat="1" ht="12.75">
      <c r="A670" s="329"/>
      <c r="B670" s="282"/>
      <c r="H670" s="331"/>
      <c r="J670" s="331"/>
    </row>
    <row r="671" spans="1:10" s="330" customFormat="1" ht="12.75">
      <c r="A671" s="329"/>
      <c r="B671" s="282"/>
      <c r="H671" s="331"/>
      <c r="J671" s="331"/>
    </row>
    <row r="672" spans="1:10" s="330" customFormat="1" ht="12.75">
      <c r="A672" s="329"/>
      <c r="B672" s="282"/>
      <c r="H672" s="331"/>
      <c r="J672" s="331"/>
    </row>
    <row r="673" spans="1:10" s="330" customFormat="1" ht="12.75">
      <c r="A673" s="329"/>
      <c r="B673" s="282"/>
      <c r="H673" s="331"/>
      <c r="J673" s="331"/>
    </row>
    <row r="674" spans="1:10" s="330" customFormat="1" ht="12.75">
      <c r="A674" s="329"/>
      <c r="B674" s="282"/>
      <c r="H674" s="331"/>
      <c r="J674" s="331"/>
    </row>
    <row r="675" spans="1:10" s="330" customFormat="1" ht="12.75">
      <c r="A675" s="329"/>
      <c r="B675" s="282"/>
      <c r="H675" s="331"/>
      <c r="J675" s="331"/>
    </row>
    <row r="676" spans="1:10" s="330" customFormat="1" ht="12.75">
      <c r="A676" s="329"/>
      <c r="B676" s="282"/>
      <c r="H676" s="331"/>
      <c r="J676" s="331"/>
    </row>
    <row r="677" spans="1:10" s="330" customFormat="1" ht="12.75">
      <c r="A677" s="329"/>
      <c r="B677" s="282"/>
      <c r="H677" s="331"/>
      <c r="J677" s="331"/>
    </row>
    <row r="678" spans="1:10" s="330" customFormat="1" ht="12.75">
      <c r="A678" s="329"/>
      <c r="B678" s="282"/>
      <c r="H678" s="331"/>
      <c r="J678" s="331"/>
    </row>
    <row r="679" spans="1:10" s="330" customFormat="1" ht="12.75">
      <c r="A679" s="329"/>
      <c r="B679" s="282"/>
      <c r="H679" s="331"/>
      <c r="J679" s="331"/>
    </row>
    <row r="680" spans="1:10" s="330" customFormat="1" ht="12.75">
      <c r="A680" s="329"/>
      <c r="B680" s="282"/>
      <c r="H680" s="331"/>
      <c r="J680" s="331"/>
    </row>
    <row r="681" spans="1:10" s="330" customFormat="1" ht="12.75">
      <c r="A681" s="329"/>
      <c r="B681" s="282"/>
      <c r="H681" s="331"/>
      <c r="J681" s="331"/>
    </row>
    <row r="682" spans="1:10" s="330" customFormat="1" ht="12.75">
      <c r="A682" s="329"/>
      <c r="B682" s="282"/>
      <c r="H682" s="331"/>
      <c r="J682" s="331"/>
    </row>
    <row r="683" spans="1:10" s="330" customFormat="1" ht="12.75">
      <c r="A683" s="329"/>
      <c r="B683" s="282"/>
      <c r="H683" s="331"/>
      <c r="J683" s="331"/>
    </row>
    <row r="684" spans="1:10" s="330" customFormat="1" ht="12.75">
      <c r="A684" s="329"/>
      <c r="B684" s="282"/>
      <c r="H684" s="331"/>
      <c r="J684" s="331"/>
    </row>
    <row r="685" spans="1:10" s="330" customFormat="1" ht="12.75">
      <c r="A685" s="329"/>
      <c r="B685" s="282"/>
      <c r="H685" s="331"/>
      <c r="J685" s="331"/>
    </row>
    <row r="686" spans="1:10" s="330" customFormat="1" ht="12.75">
      <c r="A686" s="329"/>
      <c r="B686" s="282"/>
      <c r="H686" s="331"/>
      <c r="J686" s="331"/>
    </row>
    <row r="687" spans="1:10" s="330" customFormat="1" ht="12.75">
      <c r="A687" s="329"/>
      <c r="B687" s="282"/>
      <c r="H687" s="331"/>
      <c r="J687" s="331"/>
    </row>
    <row r="688" spans="1:10" s="330" customFormat="1" ht="12.75">
      <c r="A688" s="329"/>
      <c r="B688" s="282"/>
      <c r="H688" s="331"/>
      <c r="J688" s="331"/>
    </row>
    <row r="689" spans="1:10" s="330" customFormat="1" ht="12.75">
      <c r="A689" s="329"/>
      <c r="B689" s="282"/>
      <c r="H689" s="331"/>
      <c r="J689" s="331"/>
    </row>
    <row r="690" spans="1:10" s="330" customFormat="1" ht="12.75">
      <c r="A690" s="329"/>
      <c r="B690" s="282"/>
      <c r="H690" s="331"/>
      <c r="J690" s="331"/>
    </row>
    <row r="691" spans="1:10" s="330" customFormat="1" ht="12.75">
      <c r="A691" s="329"/>
      <c r="B691" s="282"/>
      <c r="H691" s="331"/>
      <c r="J691" s="331"/>
    </row>
    <row r="692" spans="1:10" s="330" customFormat="1" ht="12.75">
      <c r="A692" s="329"/>
      <c r="B692" s="282"/>
      <c r="H692" s="331"/>
      <c r="J692" s="331"/>
    </row>
    <row r="693" spans="1:10" s="330" customFormat="1" ht="12.75">
      <c r="A693" s="329"/>
      <c r="B693" s="282"/>
      <c r="H693" s="331"/>
      <c r="J693" s="331"/>
    </row>
    <row r="694" spans="1:10" s="330" customFormat="1" ht="12.75">
      <c r="A694" s="329"/>
      <c r="B694" s="282"/>
      <c r="H694" s="331"/>
      <c r="J694" s="331"/>
    </row>
    <row r="695" spans="1:10" s="330" customFormat="1" ht="12.75">
      <c r="A695" s="329"/>
      <c r="B695" s="282"/>
      <c r="H695" s="331"/>
      <c r="J695" s="331"/>
    </row>
    <row r="696" spans="1:10" s="330" customFormat="1" ht="12.75">
      <c r="A696" s="329"/>
      <c r="B696" s="282"/>
      <c r="H696" s="331"/>
      <c r="J696" s="331"/>
    </row>
    <row r="697" spans="1:10" s="330" customFormat="1" ht="12.75">
      <c r="A697" s="329"/>
      <c r="B697" s="282"/>
      <c r="H697" s="331"/>
      <c r="J697" s="331"/>
    </row>
    <row r="698" spans="1:10" s="330" customFormat="1" ht="12.75">
      <c r="A698" s="329"/>
      <c r="B698" s="282"/>
      <c r="H698" s="331"/>
      <c r="J698" s="331"/>
    </row>
    <row r="699" spans="1:10" s="330" customFormat="1" ht="12.75">
      <c r="A699" s="329"/>
      <c r="B699" s="282"/>
      <c r="H699" s="331"/>
      <c r="J699" s="331"/>
    </row>
    <row r="700" spans="1:10" s="330" customFormat="1" ht="12.75">
      <c r="A700" s="329"/>
      <c r="B700" s="282"/>
      <c r="H700" s="331"/>
      <c r="J700" s="331"/>
    </row>
    <row r="701" spans="1:10" s="330" customFormat="1" ht="12.75">
      <c r="A701" s="329"/>
      <c r="B701" s="282"/>
      <c r="H701" s="331"/>
      <c r="J701" s="331"/>
    </row>
    <row r="702" spans="1:10" s="330" customFormat="1" ht="12.75">
      <c r="A702" s="329"/>
      <c r="B702" s="282"/>
      <c r="H702" s="331"/>
      <c r="J702" s="331"/>
    </row>
    <row r="703" spans="1:10" s="330" customFormat="1" ht="12.75">
      <c r="A703" s="329"/>
      <c r="B703" s="282"/>
      <c r="H703" s="331"/>
      <c r="J703" s="331"/>
    </row>
    <row r="704" spans="1:10" s="330" customFormat="1" ht="12.75">
      <c r="A704" s="329"/>
      <c r="B704" s="282"/>
      <c r="H704" s="331"/>
      <c r="J704" s="331"/>
    </row>
    <row r="705" spans="1:10" s="330" customFormat="1" ht="12.75">
      <c r="A705" s="329"/>
      <c r="B705" s="282"/>
      <c r="H705" s="331"/>
      <c r="J705" s="331"/>
    </row>
    <row r="706" spans="1:10" s="330" customFormat="1" ht="12.75">
      <c r="A706" s="329"/>
      <c r="B706" s="282"/>
      <c r="H706" s="331"/>
      <c r="J706" s="331"/>
    </row>
    <row r="707" spans="1:10" s="330" customFormat="1" ht="12.75">
      <c r="A707" s="329"/>
      <c r="B707" s="282"/>
      <c r="H707" s="331"/>
      <c r="J707" s="331"/>
    </row>
    <row r="708" spans="1:10" s="330" customFormat="1" ht="12.75">
      <c r="A708" s="329"/>
      <c r="B708" s="282"/>
      <c r="H708" s="331"/>
      <c r="J708" s="331"/>
    </row>
    <row r="709" spans="1:10" s="330" customFormat="1" ht="12.75">
      <c r="A709" s="329"/>
      <c r="B709" s="282"/>
      <c r="H709" s="331"/>
      <c r="J709" s="331"/>
    </row>
    <row r="710" spans="1:10" s="330" customFormat="1" ht="12.75">
      <c r="A710" s="329"/>
      <c r="B710" s="282"/>
      <c r="H710" s="331"/>
      <c r="J710" s="331"/>
    </row>
    <row r="711" spans="1:10" s="330" customFormat="1" ht="12.75">
      <c r="A711" s="329"/>
      <c r="B711" s="282"/>
      <c r="H711" s="331"/>
      <c r="J711" s="331"/>
    </row>
    <row r="712" spans="1:10" s="330" customFormat="1" ht="12.75">
      <c r="A712" s="329"/>
      <c r="B712" s="282"/>
      <c r="H712" s="331"/>
      <c r="J712" s="331"/>
    </row>
    <row r="713" spans="1:10" s="330" customFormat="1" ht="12.75">
      <c r="A713" s="329"/>
      <c r="B713" s="282"/>
      <c r="H713" s="331"/>
      <c r="J713" s="331"/>
    </row>
    <row r="714" spans="1:10" s="330" customFormat="1" ht="12.75">
      <c r="A714" s="329"/>
      <c r="B714" s="282"/>
      <c r="H714" s="331"/>
      <c r="J714" s="331"/>
    </row>
    <row r="715" spans="1:10" s="330" customFormat="1" ht="12.75">
      <c r="A715" s="329"/>
      <c r="B715" s="282"/>
      <c r="H715" s="331"/>
      <c r="J715" s="331"/>
    </row>
    <row r="716" spans="1:10" s="330" customFormat="1" ht="12.75">
      <c r="A716" s="329"/>
      <c r="B716" s="282"/>
      <c r="H716" s="331"/>
      <c r="J716" s="331"/>
    </row>
    <row r="717" spans="1:10" s="330" customFormat="1" ht="12.75">
      <c r="A717" s="329"/>
      <c r="B717" s="282"/>
      <c r="H717" s="331"/>
      <c r="J717" s="331"/>
    </row>
    <row r="718" spans="1:10" s="330" customFormat="1" ht="12.75">
      <c r="A718" s="329"/>
      <c r="B718" s="282"/>
      <c r="H718" s="331"/>
      <c r="J718" s="331"/>
    </row>
    <row r="719" spans="1:10" s="330" customFormat="1" ht="12.75">
      <c r="A719" s="329"/>
      <c r="B719" s="282"/>
      <c r="H719" s="331"/>
      <c r="J719" s="331"/>
    </row>
    <row r="720" spans="1:10" s="330" customFormat="1" ht="12.75">
      <c r="A720" s="329"/>
      <c r="B720" s="282"/>
      <c r="H720" s="331"/>
      <c r="J720" s="331"/>
    </row>
    <row r="721" spans="1:10" s="330" customFormat="1" ht="12.75">
      <c r="A721" s="329"/>
      <c r="B721" s="282"/>
      <c r="H721" s="331"/>
      <c r="J721" s="331"/>
    </row>
    <row r="722" spans="1:10" s="330" customFormat="1" ht="12.75">
      <c r="A722" s="329"/>
      <c r="B722" s="282"/>
      <c r="H722" s="331"/>
      <c r="J722" s="331"/>
    </row>
    <row r="723" spans="1:10" s="330" customFormat="1" ht="12.75">
      <c r="A723" s="329"/>
      <c r="B723" s="282"/>
      <c r="H723" s="331"/>
      <c r="J723" s="331"/>
    </row>
    <row r="724" spans="1:10" s="330" customFormat="1" ht="12.75">
      <c r="A724" s="329"/>
      <c r="B724" s="282"/>
      <c r="H724" s="331"/>
      <c r="J724" s="331"/>
    </row>
    <row r="725" spans="1:10" s="330" customFormat="1" ht="12.75">
      <c r="A725" s="329"/>
      <c r="B725" s="282"/>
      <c r="H725" s="331"/>
      <c r="J725" s="331"/>
    </row>
    <row r="726" spans="1:10" s="330" customFormat="1" ht="12.75">
      <c r="A726" s="329"/>
      <c r="B726" s="282"/>
      <c r="H726" s="331"/>
      <c r="J726" s="331"/>
    </row>
    <row r="727" spans="1:10" s="330" customFormat="1" ht="12.75">
      <c r="A727" s="329"/>
      <c r="B727" s="282"/>
      <c r="H727" s="331"/>
      <c r="J727" s="331"/>
    </row>
    <row r="728" spans="1:10" s="330" customFormat="1" ht="12.75">
      <c r="A728" s="329"/>
      <c r="B728" s="282"/>
      <c r="H728" s="331"/>
      <c r="J728" s="331"/>
    </row>
    <row r="729" spans="1:10" s="330" customFormat="1" ht="12.75">
      <c r="A729" s="329"/>
      <c r="B729" s="282"/>
      <c r="H729" s="331"/>
      <c r="J729" s="331"/>
    </row>
    <row r="730" spans="1:10" s="330" customFormat="1" ht="12.75">
      <c r="A730" s="329"/>
      <c r="B730" s="282"/>
      <c r="H730" s="331"/>
      <c r="J730" s="331"/>
    </row>
    <row r="731" spans="1:10" s="330" customFormat="1" ht="12.75">
      <c r="A731" s="329"/>
      <c r="B731" s="282"/>
      <c r="H731" s="331"/>
      <c r="J731" s="331"/>
    </row>
    <row r="732" spans="1:10" s="330" customFormat="1" ht="12.75">
      <c r="A732" s="329"/>
      <c r="B732" s="282"/>
      <c r="H732" s="331"/>
      <c r="J732" s="331"/>
    </row>
    <row r="733" spans="1:10" s="330" customFormat="1" ht="12.75">
      <c r="A733" s="329"/>
      <c r="B733" s="282"/>
      <c r="H733" s="331"/>
      <c r="J733" s="331"/>
    </row>
    <row r="734" spans="1:10" s="330" customFormat="1" ht="12.75">
      <c r="A734" s="329"/>
      <c r="B734" s="282"/>
      <c r="H734" s="331"/>
      <c r="J734" s="331"/>
    </row>
    <row r="735" spans="1:10" s="330" customFormat="1" ht="12.75">
      <c r="A735" s="329"/>
      <c r="B735" s="282"/>
      <c r="H735" s="331"/>
      <c r="J735" s="331"/>
    </row>
    <row r="736" spans="1:10" s="330" customFormat="1" ht="12.75">
      <c r="A736" s="329"/>
      <c r="B736" s="282"/>
      <c r="H736" s="331"/>
      <c r="J736" s="331"/>
    </row>
    <row r="737" spans="1:10" s="330" customFormat="1" ht="12.75">
      <c r="A737" s="329"/>
      <c r="B737" s="282"/>
      <c r="H737" s="331"/>
      <c r="J737" s="331"/>
    </row>
    <row r="738" spans="1:10" s="330" customFormat="1" ht="12.75">
      <c r="A738" s="329"/>
      <c r="B738" s="282"/>
      <c r="H738" s="331"/>
      <c r="J738" s="331"/>
    </row>
    <row r="739" spans="1:10" s="330" customFormat="1" ht="12.75">
      <c r="A739" s="329"/>
      <c r="B739" s="282"/>
      <c r="H739" s="331"/>
      <c r="J739" s="331"/>
    </row>
    <row r="740" spans="1:10" s="330" customFormat="1" ht="12.75">
      <c r="A740" s="329"/>
      <c r="B740" s="282"/>
      <c r="H740" s="331"/>
      <c r="J740" s="331"/>
    </row>
    <row r="741" spans="1:10" s="330" customFormat="1" ht="12.75">
      <c r="A741" s="329"/>
      <c r="B741" s="282"/>
      <c r="H741" s="331"/>
      <c r="J741" s="331"/>
    </row>
    <row r="742" spans="1:10" s="330" customFormat="1" ht="12.75">
      <c r="A742" s="329"/>
      <c r="B742" s="282"/>
      <c r="H742" s="331"/>
      <c r="J742" s="331"/>
    </row>
    <row r="743" spans="1:10" s="330" customFormat="1" ht="12.75">
      <c r="A743" s="329"/>
      <c r="B743" s="282"/>
      <c r="H743" s="331"/>
      <c r="J743" s="331"/>
    </row>
    <row r="744" spans="1:10" s="330" customFormat="1" ht="12.75">
      <c r="A744" s="329"/>
      <c r="B744" s="282"/>
      <c r="H744" s="331"/>
      <c r="J744" s="331"/>
    </row>
    <row r="745" spans="1:10" s="330" customFormat="1" ht="12.75">
      <c r="A745" s="329"/>
      <c r="B745" s="282"/>
      <c r="H745" s="331"/>
      <c r="J745" s="331"/>
    </row>
    <row r="746" spans="1:10" s="330" customFormat="1" ht="12.75">
      <c r="A746" s="329"/>
      <c r="B746" s="282"/>
      <c r="H746" s="331"/>
      <c r="J746" s="331"/>
    </row>
    <row r="747" spans="1:10" s="330" customFormat="1" ht="12.75">
      <c r="A747" s="329"/>
      <c r="B747" s="282"/>
      <c r="H747" s="331"/>
      <c r="J747" s="331"/>
    </row>
    <row r="748" spans="1:10" s="330" customFormat="1" ht="12.75">
      <c r="A748" s="329"/>
      <c r="B748" s="282"/>
      <c r="H748" s="331"/>
      <c r="J748" s="331"/>
    </row>
    <row r="749" spans="1:10" s="330" customFormat="1" ht="12.75">
      <c r="A749" s="329"/>
      <c r="B749" s="282"/>
      <c r="H749" s="331"/>
      <c r="J749" s="331"/>
    </row>
    <row r="750" spans="1:10" s="330" customFormat="1" ht="12.75">
      <c r="A750" s="329"/>
      <c r="B750" s="282"/>
      <c r="H750" s="331"/>
      <c r="J750" s="331"/>
    </row>
    <row r="751" spans="1:10" s="330" customFormat="1" ht="12.75">
      <c r="A751" s="329"/>
      <c r="B751" s="282"/>
      <c r="H751" s="331"/>
      <c r="J751" s="331"/>
    </row>
    <row r="752" spans="1:10" s="330" customFormat="1" ht="12.75">
      <c r="A752" s="329"/>
      <c r="B752" s="282"/>
      <c r="H752" s="331"/>
      <c r="J752" s="331"/>
    </row>
    <row r="753" spans="1:10" s="330" customFormat="1" ht="12.75">
      <c r="A753" s="329"/>
      <c r="B753" s="282"/>
      <c r="H753" s="331"/>
      <c r="J753" s="331"/>
    </row>
    <row r="754" spans="1:10" s="330" customFormat="1" ht="12.75">
      <c r="A754" s="329"/>
      <c r="B754" s="282"/>
      <c r="H754" s="331"/>
      <c r="J754" s="331"/>
    </row>
    <row r="755" spans="1:10" s="330" customFormat="1" ht="12.75">
      <c r="A755" s="329"/>
      <c r="B755" s="282"/>
      <c r="H755" s="331"/>
      <c r="J755" s="331"/>
    </row>
    <row r="756" spans="1:10" s="330" customFormat="1" ht="12.75">
      <c r="A756" s="329"/>
      <c r="B756" s="282"/>
      <c r="H756" s="331"/>
      <c r="J756" s="331"/>
    </row>
    <row r="757" spans="1:10" s="330" customFormat="1" ht="12.75">
      <c r="A757" s="329"/>
      <c r="B757" s="282"/>
      <c r="H757" s="331"/>
      <c r="J757" s="331"/>
    </row>
    <row r="758" spans="1:10" s="330" customFormat="1" ht="12.75">
      <c r="A758" s="329"/>
      <c r="B758" s="282"/>
      <c r="H758" s="331"/>
      <c r="J758" s="331"/>
    </row>
    <row r="759" spans="1:10" s="330" customFormat="1" ht="12.75">
      <c r="A759" s="329"/>
      <c r="B759" s="282"/>
      <c r="H759" s="331"/>
      <c r="J759" s="331"/>
    </row>
    <row r="760" spans="1:10" s="330" customFormat="1" ht="12.75">
      <c r="A760" s="329"/>
      <c r="B760" s="282"/>
      <c r="H760" s="331"/>
      <c r="J760" s="331"/>
    </row>
    <row r="761" spans="1:10" s="330" customFormat="1" ht="12.75">
      <c r="A761" s="329"/>
      <c r="B761" s="282"/>
      <c r="H761" s="331"/>
      <c r="J761" s="331"/>
    </row>
    <row r="762" spans="1:10" s="330" customFormat="1" ht="12.75">
      <c r="A762" s="329"/>
      <c r="B762" s="282"/>
      <c r="H762" s="331"/>
      <c r="J762" s="331"/>
    </row>
    <row r="763" spans="1:10" s="330" customFormat="1" ht="12.75">
      <c r="A763" s="329"/>
      <c r="B763" s="282"/>
      <c r="H763" s="331"/>
      <c r="J763" s="331"/>
    </row>
    <row r="764" spans="1:10" s="330" customFormat="1" ht="12.75">
      <c r="A764" s="329"/>
      <c r="B764" s="282"/>
      <c r="H764" s="331"/>
      <c r="J764" s="331"/>
    </row>
    <row r="765" spans="1:10" s="330" customFormat="1" ht="12.75">
      <c r="A765" s="329"/>
      <c r="B765" s="282"/>
      <c r="H765" s="331"/>
      <c r="J765" s="331"/>
    </row>
    <row r="766" spans="1:10" s="330" customFormat="1" ht="12.75">
      <c r="A766" s="329"/>
      <c r="B766" s="282"/>
      <c r="H766" s="331"/>
      <c r="J766" s="331"/>
    </row>
    <row r="767" spans="1:10" s="330" customFormat="1" ht="12.75">
      <c r="A767" s="329"/>
      <c r="B767" s="282"/>
      <c r="H767" s="331"/>
      <c r="J767" s="331"/>
    </row>
    <row r="768" spans="1:10" s="330" customFormat="1" ht="12.75">
      <c r="A768" s="329"/>
      <c r="B768" s="282"/>
      <c r="H768" s="331"/>
      <c r="J768" s="331"/>
    </row>
    <row r="769" spans="1:10" s="330" customFormat="1" ht="12.75">
      <c r="A769" s="329"/>
      <c r="B769" s="282"/>
      <c r="H769" s="331"/>
      <c r="J769" s="331"/>
    </row>
    <row r="770" spans="1:10" s="330" customFormat="1" ht="12.75">
      <c r="A770" s="329"/>
      <c r="B770" s="282"/>
      <c r="H770" s="331"/>
      <c r="J770" s="331"/>
    </row>
    <row r="771" spans="1:10" s="330" customFormat="1" ht="12.75">
      <c r="A771" s="329"/>
      <c r="B771" s="282"/>
      <c r="H771" s="331"/>
      <c r="J771" s="331"/>
    </row>
    <row r="772" spans="1:10" s="330" customFormat="1" ht="12.75">
      <c r="A772" s="329"/>
      <c r="B772" s="282"/>
      <c r="H772" s="331"/>
      <c r="J772" s="331"/>
    </row>
    <row r="773" spans="1:10" s="330" customFormat="1" ht="12.75">
      <c r="A773" s="329"/>
      <c r="B773" s="282"/>
      <c r="H773" s="331"/>
      <c r="J773" s="331"/>
    </row>
    <row r="774" spans="1:10" s="330" customFormat="1" ht="12.75">
      <c r="A774" s="329"/>
      <c r="B774" s="282"/>
      <c r="H774" s="331"/>
      <c r="J774" s="331"/>
    </row>
    <row r="775" spans="1:10" s="330" customFormat="1" ht="12.75">
      <c r="A775" s="329"/>
      <c r="B775" s="282"/>
      <c r="H775" s="331"/>
      <c r="J775" s="331"/>
    </row>
    <row r="776" spans="1:10" s="330" customFormat="1" ht="12.75">
      <c r="A776" s="329"/>
      <c r="B776" s="282"/>
      <c r="H776" s="331"/>
      <c r="J776" s="331"/>
    </row>
    <row r="777" spans="1:10" s="330" customFormat="1" ht="12.75">
      <c r="A777" s="329"/>
      <c r="B777" s="282"/>
      <c r="H777" s="331"/>
      <c r="J777" s="331"/>
    </row>
    <row r="778" spans="1:10" s="330" customFormat="1" ht="12.75">
      <c r="A778" s="329"/>
      <c r="B778" s="282"/>
      <c r="H778" s="331"/>
      <c r="J778" s="331"/>
    </row>
    <row r="779" spans="1:10" s="330" customFormat="1" ht="12.75">
      <c r="A779" s="329"/>
      <c r="B779" s="282"/>
      <c r="H779" s="331"/>
      <c r="J779" s="331"/>
    </row>
    <row r="780" spans="1:10" s="330" customFormat="1" ht="12.75">
      <c r="A780" s="329"/>
      <c r="B780" s="282"/>
      <c r="H780" s="331"/>
      <c r="J780" s="331"/>
    </row>
    <row r="781" spans="1:10" s="330" customFormat="1" ht="12.75">
      <c r="A781" s="329"/>
      <c r="B781" s="282"/>
      <c r="H781" s="331"/>
      <c r="J781" s="331"/>
    </row>
    <row r="782" spans="1:10" s="330" customFormat="1" ht="12.75">
      <c r="A782" s="329"/>
      <c r="B782" s="282"/>
      <c r="H782" s="331"/>
      <c r="J782" s="331"/>
    </row>
    <row r="783" spans="1:10" s="330" customFormat="1" ht="12.75">
      <c r="A783" s="329"/>
      <c r="B783" s="282"/>
      <c r="H783" s="331"/>
      <c r="J783" s="331"/>
    </row>
    <row r="784" spans="1:10" s="330" customFormat="1" ht="12.75">
      <c r="A784" s="329"/>
      <c r="B784" s="282"/>
      <c r="H784" s="331"/>
      <c r="J784" s="331"/>
    </row>
    <row r="785" spans="1:10" s="330" customFormat="1" ht="12.75">
      <c r="A785" s="329"/>
      <c r="B785" s="282"/>
      <c r="H785" s="331"/>
      <c r="J785" s="331"/>
    </row>
    <row r="786" spans="1:10" s="330" customFormat="1" ht="12.75">
      <c r="A786" s="329"/>
      <c r="B786" s="282"/>
      <c r="H786" s="331"/>
      <c r="J786" s="331"/>
    </row>
    <row r="787" spans="1:10" s="330" customFormat="1" ht="12.75">
      <c r="A787" s="329"/>
      <c r="B787" s="282"/>
      <c r="H787" s="331"/>
      <c r="J787" s="331"/>
    </row>
    <row r="788" spans="1:10" s="330" customFormat="1" ht="12.75">
      <c r="A788" s="329"/>
      <c r="B788" s="282"/>
      <c r="H788" s="331"/>
      <c r="J788" s="331"/>
    </row>
    <row r="789" spans="1:10" s="330" customFormat="1" ht="12.75">
      <c r="A789" s="329"/>
      <c r="B789" s="282"/>
      <c r="H789" s="331"/>
      <c r="J789" s="331"/>
    </row>
    <row r="790" spans="1:10" s="330" customFormat="1" ht="12.75">
      <c r="A790" s="329"/>
      <c r="B790" s="282"/>
      <c r="H790" s="331"/>
      <c r="J790" s="331"/>
    </row>
    <row r="791" spans="1:10" s="330" customFormat="1" ht="12.75">
      <c r="A791" s="329"/>
      <c r="B791" s="282"/>
      <c r="H791" s="331"/>
      <c r="J791" s="331"/>
    </row>
    <row r="792" spans="1:10" s="330" customFormat="1" ht="12.75">
      <c r="A792" s="329"/>
      <c r="B792" s="282"/>
      <c r="H792" s="331"/>
      <c r="J792" s="331"/>
    </row>
    <row r="793" spans="1:10" s="330" customFormat="1" ht="12.75">
      <c r="A793" s="329"/>
      <c r="B793" s="282"/>
      <c r="H793" s="331"/>
      <c r="J793" s="331"/>
    </row>
    <row r="794" spans="1:10" s="330" customFormat="1" ht="12.75">
      <c r="A794" s="329"/>
      <c r="B794" s="282"/>
      <c r="H794" s="331"/>
      <c r="J794" s="331"/>
    </row>
    <row r="795" spans="1:10" s="330" customFormat="1" ht="12.75">
      <c r="A795" s="329"/>
      <c r="B795" s="282"/>
      <c r="H795" s="331"/>
      <c r="J795" s="331"/>
    </row>
    <row r="796" spans="1:10" s="330" customFormat="1" ht="12.75">
      <c r="A796" s="329"/>
      <c r="B796" s="282"/>
      <c r="H796" s="331"/>
      <c r="J796" s="331"/>
    </row>
    <row r="797" spans="1:10" s="330" customFormat="1" ht="12.75">
      <c r="A797" s="329"/>
      <c r="B797" s="282"/>
      <c r="H797" s="331"/>
      <c r="J797" s="331"/>
    </row>
    <row r="798" spans="1:10" s="330" customFormat="1" ht="12.75">
      <c r="A798" s="329"/>
      <c r="B798" s="282"/>
      <c r="H798" s="331"/>
      <c r="J798" s="331"/>
    </row>
    <row r="799" spans="1:10" s="330" customFormat="1" ht="12.75">
      <c r="A799" s="329"/>
      <c r="B799" s="282"/>
      <c r="H799" s="331"/>
      <c r="J799" s="331"/>
    </row>
    <row r="800" spans="1:10" s="330" customFormat="1" ht="12.75">
      <c r="A800" s="329"/>
      <c r="B800" s="282"/>
      <c r="H800" s="331"/>
      <c r="J800" s="331"/>
    </row>
    <row r="801" spans="1:10" s="330" customFormat="1" ht="12.75">
      <c r="A801" s="329"/>
      <c r="B801" s="282"/>
      <c r="H801" s="331"/>
      <c r="J801" s="331"/>
    </row>
    <row r="802" spans="1:10" s="330" customFormat="1" ht="12.75">
      <c r="A802" s="329"/>
      <c r="B802" s="282"/>
      <c r="H802" s="331"/>
      <c r="J802" s="331"/>
    </row>
    <row r="803" spans="1:10" s="330" customFormat="1" ht="12.75">
      <c r="A803" s="329"/>
      <c r="B803" s="282"/>
      <c r="H803" s="331"/>
      <c r="J803" s="331"/>
    </row>
    <row r="804" spans="1:10" s="330" customFormat="1" ht="12.75">
      <c r="A804" s="329"/>
      <c r="B804" s="282"/>
      <c r="H804" s="331"/>
      <c r="J804" s="331"/>
    </row>
    <row r="805" spans="1:10" s="330" customFormat="1" ht="12.75">
      <c r="A805" s="329"/>
      <c r="B805" s="282"/>
      <c r="H805" s="331"/>
      <c r="J805" s="331"/>
    </row>
    <row r="806" spans="1:10">
      <c r="B806" s="282"/>
    </row>
    <row r="807" spans="1:10">
      <c r="B807" s="282"/>
    </row>
    <row r="808" spans="1:10">
      <c r="B808" s="282"/>
    </row>
    <row r="809" spans="1:10">
      <c r="B809" s="282"/>
    </row>
    <row r="810" spans="1:10">
      <c r="B810" s="282"/>
    </row>
    <row r="811" spans="1:10">
      <c r="B811" s="282"/>
    </row>
    <row r="812" spans="1:10">
      <c r="B812" s="282"/>
    </row>
    <row r="813" spans="1:10">
      <c r="B813" s="282"/>
    </row>
    <row r="814" spans="1:10">
      <c r="B814" s="282"/>
    </row>
    <row r="815" spans="1:10">
      <c r="B815" s="282"/>
    </row>
    <row r="816" spans="1:10">
      <c r="B816" s="282"/>
    </row>
    <row r="817" spans="2:2">
      <c r="B817" s="282"/>
    </row>
    <row r="818" spans="2:2">
      <c r="B818" s="282"/>
    </row>
    <row r="819" spans="2:2">
      <c r="B819" s="282"/>
    </row>
    <row r="820" spans="2:2">
      <c r="B820" s="282"/>
    </row>
    <row r="821" spans="2:2">
      <c r="B821" s="282"/>
    </row>
    <row r="822" spans="2:2">
      <c r="B822" s="282"/>
    </row>
    <row r="823" spans="2:2">
      <c r="B823" s="282"/>
    </row>
    <row r="824" spans="2:2">
      <c r="B824" s="282"/>
    </row>
    <row r="825" spans="2:2">
      <c r="B825" s="282"/>
    </row>
    <row r="826" spans="2:2">
      <c r="B826" s="282"/>
    </row>
    <row r="827" spans="2:2">
      <c r="B827" s="282"/>
    </row>
    <row r="828" spans="2:2">
      <c r="B828" s="282"/>
    </row>
    <row r="829" spans="2:2">
      <c r="B829" s="282"/>
    </row>
    <row r="830" spans="2:2">
      <c r="B830" s="282"/>
    </row>
    <row r="831" spans="2:2">
      <c r="B831" s="282"/>
    </row>
    <row r="832" spans="2:2">
      <c r="B832" s="282"/>
    </row>
    <row r="833" spans="2:2">
      <c r="B833" s="282"/>
    </row>
    <row r="834" spans="2:2">
      <c r="B834" s="282"/>
    </row>
    <row r="835" spans="2:2">
      <c r="B835" s="282"/>
    </row>
    <row r="836" spans="2:2">
      <c r="B836" s="282"/>
    </row>
    <row r="837" spans="2:2">
      <c r="B837" s="282"/>
    </row>
    <row r="838" spans="2:2">
      <c r="B838" s="282"/>
    </row>
    <row r="839" spans="2:2">
      <c r="B839" s="282"/>
    </row>
    <row r="840" spans="2:2">
      <c r="B840" s="282"/>
    </row>
    <row r="841" spans="2:2">
      <c r="B841" s="282"/>
    </row>
    <row r="842" spans="2:2">
      <c r="B842" s="282"/>
    </row>
    <row r="843" spans="2:2">
      <c r="B843" s="282"/>
    </row>
    <row r="844" spans="2:2">
      <c r="B844" s="282"/>
    </row>
    <row r="845" spans="2:2">
      <c r="B845" s="282"/>
    </row>
    <row r="846" spans="2:2">
      <c r="B846" s="282"/>
    </row>
    <row r="847" spans="2:2">
      <c r="B847" s="282"/>
    </row>
    <row r="848" spans="2:2">
      <c r="B848" s="282"/>
    </row>
    <row r="849" spans="2:2">
      <c r="B849" s="282"/>
    </row>
    <row r="850" spans="2:2">
      <c r="B850" s="282"/>
    </row>
    <row r="851" spans="2:2">
      <c r="B851" s="282"/>
    </row>
    <row r="852" spans="2:2">
      <c r="B852" s="282"/>
    </row>
    <row r="853" spans="2:2">
      <c r="B853" s="282"/>
    </row>
    <row r="854" spans="2:2">
      <c r="B854" s="282"/>
    </row>
    <row r="855" spans="2:2">
      <c r="B855" s="282"/>
    </row>
    <row r="856" spans="2:2">
      <c r="B856" s="282"/>
    </row>
    <row r="857" spans="2:2">
      <c r="B857" s="282"/>
    </row>
    <row r="858" spans="2:2">
      <c r="B858" s="282"/>
    </row>
    <row r="859" spans="2:2">
      <c r="B859" s="282"/>
    </row>
    <row r="860" spans="2:2">
      <c r="B860" s="282"/>
    </row>
    <row r="861" spans="2:2">
      <c r="B861" s="282"/>
    </row>
    <row r="862" spans="2:2">
      <c r="B862" s="282"/>
    </row>
    <row r="863" spans="2:2">
      <c r="B863" s="282"/>
    </row>
    <row r="864" spans="2:2">
      <c r="B864" s="282"/>
    </row>
    <row r="865" spans="2:2">
      <c r="B865" s="282"/>
    </row>
    <row r="866" spans="2:2">
      <c r="B866" s="282"/>
    </row>
    <row r="867" spans="2:2">
      <c r="B867" s="282"/>
    </row>
    <row r="868" spans="2:2">
      <c r="B868" s="282"/>
    </row>
    <row r="869" spans="2:2">
      <c r="B869" s="282"/>
    </row>
    <row r="870" spans="2:2">
      <c r="B870" s="282"/>
    </row>
    <row r="871" spans="2:2">
      <c r="B871" s="282"/>
    </row>
    <row r="872" spans="2:2">
      <c r="B872" s="282"/>
    </row>
    <row r="873" spans="2:2">
      <c r="B873" s="282"/>
    </row>
    <row r="874" spans="2:2">
      <c r="B874" s="282"/>
    </row>
    <row r="875" spans="2:2">
      <c r="B875" s="282"/>
    </row>
    <row r="876" spans="2:2">
      <c r="B876" s="282"/>
    </row>
    <row r="877" spans="2:2">
      <c r="B877" s="282"/>
    </row>
    <row r="878" spans="2:2">
      <c r="B878" s="282"/>
    </row>
    <row r="879" spans="2:2">
      <c r="B879" s="282"/>
    </row>
    <row r="880" spans="2:2">
      <c r="B880" s="282"/>
    </row>
    <row r="881" spans="2:2">
      <c r="B881" s="282"/>
    </row>
    <row r="882" spans="2:2">
      <c r="B882" s="282"/>
    </row>
    <row r="883" spans="2:2">
      <c r="B883" s="282"/>
    </row>
    <row r="884" spans="2:2">
      <c r="B884" s="282"/>
    </row>
    <row r="885" spans="2:2">
      <c r="B885" s="282"/>
    </row>
    <row r="886" spans="2:2">
      <c r="B886" s="282"/>
    </row>
    <row r="887" spans="2:2">
      <c r="B887" s="282"/>
    </row>
    <row r="888" spans="2:2">
      <c r="B888" s="282"/>
    </row>
    <row r="889" spans="2:2">
      <c r="B889" s="282"/>
    </row>
    <row r="890" spans="2:2">
      <c r="B890" s="282"/>
    </row>
    <row r="891" spans="2:2">
      <c r="B891" s="282"/>
    </row>
    <row r="892" spans="2:2">
      <c r="B892" s="282"/>
    </row>
    <row r="893" spans="2:2">
      <c r="B893" s="282"/>
    </row>
    <row r="894" spans="2:2">
      <c r="B894" s="282"/>
    </row>
    <row r="895" spans="2:2">
      <c r="B895" s="282"/>
    </row>
    <row r="896" spans="2:2">
      <c r="B896" s="282"/>
    </row>
    <row r="897" spans="2:2">
      <c r="B897" s="282"/>
    </row>
    <row r="898" spans="2:2">
      <c r="B898" s="282"/>
    </row>
    <row r="899" spans="2:2">
      <c r="B899" s="282"/>
    </row>
    <row r="900" spans="2:2">
      <c r="B900" s="282"/>
    </row>
    <row r="901" spans="2:2">
      <c r="B901" s="282"/>
    </row>
    <row r="902" spans="2:2">
      <c r="B902" s="282"/>
    </row>
    <row r="903" spans="2:2">
      <c r="B903" s="282"/>
    </row>
    <row r="904" spans="2:2">
      <c r="B904" s="282"/>
    </row>
    <row r="905" spans="2:2">
      <c r="B905" s="282"/>
    </row>
    <row r="906" spans="2:2">
      <c r="B906" s="282"/>
    </row>
    <row r="907" spans="2:2">
      <c r="B907" s="282"/>
    </row>
    <row r="908" spans="2:2">
      <c r="B908" s="282"/>
    </row>
    <row r="909" spans="2:2">
      <c r="B909" s="282"/>
    </row>
    <row r="910" spans="2:2">
      <c r="B910" s="282"/>
    </row>
    <row r="911" spans="2:2">
      <c r="B911" s="282"/>
    </row>
    <row r="912" spans="2:2">
      <c r="B912" s="282"/>
    </row>
    <row r="913" spans="2:2">
      <c r="B913" s="282"/>
    </row>
    <row r="914" spans="2:2">
      <c r="B914" s="282"/>
    </row>
    <row r="915" spans="2:2">
      <c r="B915" s="282"/>
    </row>
    <row r="916" spans="2:2">
      <c r="B916" s="282"/>
    </row>
    <row r="917" spans="2:2">
      <c r="B917" s="282"/>
    </row>
    <row r="918" spans="2:2">
      <c r="B918" s="282"/>
    </row>
    <row r="919" spans="2:2">
      <c r="B919" s="282"/>
    </row>
    <row r="920" spans="2:2">
      <c r="B920" s="282"/>
    </row>
    <row r="921" spans="2:2">
      <c r="B921" s="282"/>
    </row>
    <row r="922" spans="2:2">
      <c r="B922" s="282"/>
    </row>
    <row r="923" spans="2:2">
      <c r="B923" s="282"/>
    </row>
    <row r="924" spans="2:2">
      <c r="B924" s="282"/>
    </row>
    <row r="925" spans="2:2">
      <c r="B925" s="282"/>
    </row>
    <row r="926" spans="2:2">
      <c r="B926" s="282"/>
    </row>
    <row r="927" spans="2:2">
      <c r="B927" s="282"/>
    </row>
    <row r="928" spans="2:2">
      <c r="B928" s="282"/>
    </row>
    <row r="929" spans="2:2">
      <c r="B929" s="282"/>
    </row>
    <row r="930" spans="2:2">
      <c r="B930" s="282"/>
    </row>
    <row r="931" spans="2:2">
      <c r="B931" s="282"/>
    </row>
    <row r="932" spans="2:2">
      <c r="B932" s="282"/>
    </row>
    <row r="933" spans="2:2">
      <c r="B933" s="282"/>
    </row>
    <row r="934" spans="2:2">
      <c r="B934" s="282"/>
    </row>
    <row r="935" spans="2:2">
      <c r="B935" s="282"/>
    </row>
    <row r="936" spans="2:2">
      <c r="B936" s="282"/>
    </row>
    <row r="937" spans="2:2">
      <c r="B937" s="282"/>
    </row>
    <row r="938" spans="2:2">
      <c r="B938" s="282"/>
    </row>
    <row r="939" spans="2:2">
      <c r="B939" s="282"/>
    </row>
    <row r="940" spans="2:2">
      <c r="B940" s="282"/>
    </row>
    <row r="941" spans="2:2">
      <c r="B941" s="282"/>
    </row>
    <row r="942" spans="2:2">
      <c r="B942" s="282"/>
    </row>
    <row r="943" spans="2:2">
      <c r="B943" s="282"/>
    </row>
    <row r="944" spans="2:2">
      <c r="B944" s="282"/>
    </row>
    <row r="945" spans="2:2">
      <c r="B945" s="282"/>
    </row>
    <row r="946" spans="2:2">
      <c r="B946" s="282"/>
    </row>
    <row r="947" spans="2:2">
      <c r="B947" s="282"/>
    </row>
    <row r="948" spans="2:2">
      <c r="B948" s="282"/>
    </row>
    <row r="949" spans="2:2">
      <c r="B949" s="282"/>
    </row>
    <row r="950" spans="2:2">
      <c r="B950" s="282"/>
    </row>
    <row r="951" spans="2:2">
      <c r="B951" s="282"/>
    </row>
    <row r="952" spans="2:2">
      <c r="B952" s="282"/>
    </row>
    <row r="953" spans="2:2">
      <c r="B953" s="282"/>
    </row>
    <row r="954" spans="2:2">
      <c r="B954" s="282"/>
    </row>
    <row r="955" spans="2:2">
      <c r="B955" s="282"/>
    </row>
    <row r="956" spans="2:2">
      <c r="B956" s="282"/>
    </row>
    <row r="957" spans="2:2">
      <c r="B957" s="282"/>
    </row>
    <row r="958" spans="2:2">
      <c r="B958" s="282"/>
    </row>
    <row r="959" spans="2:2">
      <c r="B959" s="282"/>
    </row>
    <row r="960" spans="2:2">
      <c r="B960" s="282"/>
    </row>
    <row r="961" spans="2:2">
      <c r="B961" s="282"/>
    </row>
    <row r="962" spans="2:2">
      <c r="B962" s="282"/>
    </row>
    <row r="963" spans="2:2">
      <c r="B963" s="282"/>
    </row>
    <row r="964" spans="2:2">
      <c r="B964" s="282"/>
    </row>
    <row r="965" spans="2:2">
      <c r="B965" s="282"/>
    </row>
    <row r="966" spans="2:2">
      <c r="B966" s="282"/>
    </row>
    <row r="967" spans="2:2">
      <c r="B967" s="282"/>
    </row>
    <row r="968" spans="2:2">
      <c r="B968" s="282"/>
    </row>
    <row r="969" spans="2:2">
      <c r="B969" s="282"/>
    </row>
    <row r="970" spans="2:2">
      <c r="B970" s="282"/>
    </row>
    <row r="971" spans="2:2">
      <c r="B971" s="282"/>
    </row>
    <row r="972" spans="2:2">
      <c r="B972" s="282"/>
    </row>
    <row r="973" spans="2:2">
      <c r="B973" s="282"/>
    </row>
    <row r="974" spans="2:2">
      <c r="B974" s="282"/>
    </row>
    <row r="975" spans="2:2">
      <c r="B975" s="282"/>
    </row>
    <row r="976" spans="2:2">
      <c r="B976" s="282"/>
    </row>
    <row r="977" spans="2:2">
      <c r="B977" s="282"/>
    </row>
    <row r="978" spans="2:2">
      <c r="B978" s="282"/>
    </row>
    <row r="979" spans="2:2">
      <c r="B979" s="282"/>
    </row>
    <row r="980" spans="2:2">
      <c r="B980" s="282"/>
    </row>
    <row r="981" spans="2:2">
      <c r="B981" s="282"/>
    </row>
    <row r="982" spans="2:2">
      <c r="B982" s="282"/>
    </row>
    <row r="983" spans="2:2">
      <c r="B983" s="282"/>
    </row>
    <row r="984" spans="2:2">
      <c r="B984" s="282"/>
    </row>
    <row r="985" spans="2:2">
      <c r="B985" s="282"/>
    </row>
    <row r="986" spans="2:2">
      <c r="B986" s="282"/>
    </row>
    <row r="987" spans="2:2">
      <c r="B987" s="282"/>
    </row>
    <row r="988" spans="2:2">
      <c r="B988" s="282"/>
    </row>
    <row r="989" spans="2:2">
      <c r="B989" s="282"/>
    </row>
    <row r="990" spans="2:2">
      <c r="B990" s="282"/>
    </row>
    <row r="991" spans="2:2">
      <c r="B991" s="282"/>
    </row>
    <row r="992" spans="2:2">
      <c r="B992" s="282"/>
    </row>
    <row r="993" spans="2:2">
      <c r="B993" s="282"/>
    </row>
    <row r="994" spans="2:2">
      <c r="B994" s="282"/>
    </row>
    <row r="995" spans="2:2">
      <c r="B995" s="282"/>
    </row>
    <row r="996" spans="2:2">
      <c r="B996" s="282"/>
    </row>
    <row r="997" spans="2:2">
      <c r="B997" s="282"/>
    </row>
    <row r="998" spans="2:2">
      <c r="B998" s="282"/>
    </row>
    <row r="999" spans="2:2">
      <c r="B999" s="282"/>
    </row>
    <row r="1000" spans="2:2">
      <c r="B1000" s="282"/>
    </row>
    <row r="1001" spans="2:2">
      <c r="B1001" s="282"/>
    </row>
    <row r="1002" spans="2:2">
      <c r="B1002" s="282"/>
    </row>
    <row r="1003" spans="2:2">
      <c r="B1003" s="282"/>
    </row>
    <row r="1004" spans="2:2">
      <c r="B1004" s="282"/>
    </row>
    <row r="1005" spans="2:2">
      <c r="B1005" s="282"/>
    </row>
    <row r="1006" spans="2:2">
      <c r="B1006" s="282"/>
    </row>
    <row r="1007" spans="2:2">
      <c r="B1007" s="282"/>
    </row>
    <row r="1008" spans="2:2">
      <c r="B1008" s="282"/>
    </row>
    <row r="1009" spans="2:2">
      <c r="B1009" s="282"/>
    </row>
    <row r="1010" spans="2:2">
      <c r="B1010" s="282"/>
    </row>
    <row r="1011" spans="2:2">
      <c r="B1011" s="282"/>
    </row>
    <row r="1012" spans="2:2">
      <c r="B1012" s="282"/>
    </row>
    <row r="1013" spans="2:2">
      <c r="B1013" s="282"/>
    </row>
    <row r="1014" spans="2:2">
      <c r="B1014" s="282"/>
    </row>
    <row r="1015" spans="2:2">
      <c r="B1015" s="282"/>
    </row>
    <row r="1016" spans="2:2">
      <c r="B1016" s="282"/>
    </row>
    <row r="1017" spans="2:2">
      <c r="B1017" s="282"/>
    </row>
    <row r="1018" spans="2:2">
      <c r="B1018" s="282"/>
    </row>
    <row r="1019" spans="2:2">
      <c r="B1019" s="282"/>
    </row>
    <row r="1020" spans="2:2">
      <c r="B1020" s="282"/>
    </row>
    <row r="1021" spans="2:2">
      <c r="B1021" s="282"/>
    </row>
    <row r="1022" spans="2:2">
      <c r="B1022" s="282"/>
    </row>
    <row r="1023" spans="2:2">
      <c r="B1023" s="282"/>
    </row>
    <row r="1024" spans="2:2">
      <c r="B1024" s="282"/>
    </row>
    <row r="1025" spans="2:2">
      <c r="B1025" s="282"/>
    </row>
    <row r="1026" spans="2:2">
      <c r="B1026" s="282"/>
    </row>
    <row r="1027" spans="2:2">
      <c r="B1027" s="282"/>
    </row>
    <row r="1028" spans="2:2">
      <c r="B1028" s="282"/>
    </row>
    <row r="1029" spans="2:2">
      <c r="B1029" s="282"/>
    </row>
    <row r="1030" spans="2:2">
      <c r="B1030" s="282"/>
    </row>
    <row r="1031" spans="2:2">
      <c r="B1031" s="282"/>
    </row>
    <row r="1032" spans="2:2">
      <c r="B1032" s="282"/>
    </row>
    <row r="1033" spans="2:2">
      <c r="B1033" s="282"/>
    </row>
    <row r="1034" spans="2:2">
      <c r="B1034" s="282"/>
    </row>
    <row r="1035" spans="2:2">
      <c r="B1035" s="282"/>
    </row>
    <row r="1036" spans="2:2">
      <c r="B1036" s="282"/>
    </row>
    <row r="1037" spans="2:2">
      <c r="B1037" s="282"/>
    </row>
    <row r="1038" spans="2:2">
      <c r="B1038" s="282"/>
    </row>
    <row r="1039" spans="2:2">
      <c r="B1039" s="282"/>
    </row>
    <row r="1040" spans="2:2">
      <c r="B1040" s="282"/>
    </row>
    <row r="1041" spans="2:2">
      <c r="B1041" s="282"/>
    </row>
    <row r="1042" spans="2:2">
      <c r="B1042" s="282"/>
    </row>
    <row r="1043" spans="2:2">
      <c r="B1043" s="282"/>
    </row>
    <row r="1044" spans="2:2">
      <c r="B1044" s="282"/>
    </row>
    <row r="1045" spans="2:2">
      <c r="B1045" s="282"/>
    </row>
    <row r="1046" spans="2:2">
      <c r="B1046" s="282"/>
    </row>
    <row r="1047" spans="2:2">
      <c r="B1047" s="282"/>
    </row>
    <row r="1048" spans="2:2">
      <c r="B1048" s="282"/>
    </row>
    <row r="1049" spans="2:2">
      <c r="B1049" s="282"/>
    </row>
    <row r="1050" spans="2:2">
      <c r="B1050" s="282"/>
    </row>
    <row r="1051" spans="2:2">
      <c r="B1051" s="282"/>
    </row>
    <row r="1052" spans="2:2">
      <c r="B1052" s="282"/>
    </row>
    <row r="1053" spans="2:2">
      <c r="B1053" s="282"/>
    </row>
    <row r="1054" spans="2:2">
      <c r="B1054" s="282"/>
    </row>
    <row r="1055" spans="2:2">
      <c r="B1055" s="282"/>
    </row>
    <row r="1056" spans="2:2">
      <c r="B1056" s="282"/>
    </row>
    <row r="1057" spans="2:2">
      <c r="B1057" s="282"/>
    </row>
    <row r="1058" spans="2:2">
      <c r="B1058" s="282"/>
    </row>
    <row r="1059" spans="2:2">
      <c r="B1059" s="282"/>
    </row>
    <row r="1060" spans="2:2">
      <c r="B1060" s="282"/>
    </row>
    <row r="1061" spans="2:2">
      <c r="B1061" s="282"/>
    </row>
    <row r="1062" spans="2:2">
      <c r="B1062" s="282"/>
    </row>
    <row r="1063" spans="2:2">
      <c r="B1063" s="282"/>
    </row>
    <row r="1064" spans="2:2">
      <c r="B1064" s="282"/>
    </row>
    <row r="1065" spans="2:2">
      <c r="B1065" s="282"/>
    </row>
    <row r="1066" spans="2:2">
      <c r="B1066" s="282"/>
    </row>
    <row r="1067" spans="2:2">
      <c r="B1067" s="282"/>
    </row>
    <row r="1068" spans="2:2">
      <c r="B1068" s="282"/>
    </row>
    <row r="1069" spans="2:2">
      <c r="B1069" s="282"/>
    </row>
    <row r="1070" spans="2:2">
      <c r="B1070" s="282"/>
    </row>
    <row r="1071" spans="2:2">
      <c r="B1071" s="282"/>
    </row>
    <row r="1072" spans="2:2">
      <c r="B1072" s="282"/>
    </row>
    <row r="1073" spans="2:2">
      <c r="B1073" s="282"/>
    </row>
    <row r="1074" spans="2:2">
      <c r="B1074" s="282"/>
    </row>
    <row r="1075" spans="2:2">
      <c r="B1075" s="282"/>
    </row>
    <row r="1076" spans="2:2">
      <c r="B1076" s="282"/>
    </row>
    <row r="1077" spans="2:2">
      <c r="B1077" s="282"/>
    </row>
    <row r="1078" spans="2:2">
      <c r="B1078" s="282"/>
    </row>
    <row r="1079" spans="2:2">
      <c r="B1079" s="282"/>
    </row>
    <row r="1080" spans="2:2">
      <c r="B1080" s="282"/>
    </row>
    <row r="1081" spans="2:2">
      <c r="B1081" s="282"/>
    </row>
    <row r="1082" spans="2:2">
      <c r="B1082" s="282"/>
    </row>
    <row r="1083" spans="2:2">
      <c r="B1083" s="282"/>
    </row>
    <row r="1084" spans="2:2">
      <c r="B1084" s="282"/>
    </row>
    <row r="1085" spans="2:2">
      <c r="B1085" s="282"/>
    </row>
    <row r="1086" spans="2:2">
      <c r="B1086" s="282"/>
    </row>
    <row r="1087" spans="2:2">
      <c r="B1087" s="282"/>
    </row>
    <row r="1088" spans="2:2">
      <c r="B1088" s="282"/>
    </row>
    <row r="1089" spans="2:2">
      <c r="B1089" s="282"/>
    </row>
    <row r="1090" spans="2:2">
      <c r="B1090" s="282"/>
    </row>
    <row r="1091" spans="2:2">
      <c r="B1091" s="282"/>
    </row>
    <row r="1092" spans="2:2">
      <c r="B1092" s="282"/>
    </row>
    <row r="1093" spans="2:2">
      <c r="B1093" s="282"/>
    </row>
    <row r="1094" spans="2:2">
      <c r="B1094" s="282"/>
    </row>
    <row r="1095" spans="2:2">
      <c r="B1095" s="282"/>
    </row>
    <row r="1096" spans="2:2">
      <c r="B1096" s="282"/>
    </row>
    <row r="1097" spans="2:2">
      <c r="B1097" s="282"/>
    </row>
    <row r="1098" spans="2:2">
      <c r="B1098" s="282"/>
    </row>
    <row r="1099" spans="2:2">
      <c r="B1099" s="282"/>
    </row>
    <row r="1100" spans="2:2">
      <c r="B1100" s="282"/>
    </row>
    <row r="1101" spans="2:2">
      <c r="B1101" s="282"/>
    </row>
    <row r="1102" spans="2:2">
      <c r="B1102" s="282"/>
    </row>
    <row r="1103" spans="2:2">
      <c r="B1103" s="282"/>
    </row>
    <row r="1104" spans="2:2">
      <c r="B1104" s="282"/>
    </row>
    <row r="1105" spans="2:2">
      <c r="B1105" s="282"/>
    </row>
    <row r="1106" spans="2:2">
      <c r="B1106" s="282"/>
    </row>
    <row r="1107" spans="2:2">
      <c r="B1107" s="282"/>
    </row>
    <row r="1108" spans="2:2">
      <c r="B1108" s="282"/>
    </row>
    <row r="1109" spans="2:2">
      <c r="B1109" s="282"/>
    </row>
    <row r="1110" spans="2:2">
      <c r="B1110" s="282"/>
    </row>
    <row r="1111" spans="2:2">
      <c r="B1111" s="282"/>
    </row>
    <row r="1112" spans="2:2">
      <c r="B1112" s="282"/>
    </row>
    <row r="1113" spans="2:2">
      <c r="B1113" s="282"/>
    </row>
    <row r="1114" spans="2:2">
      <c r="B1114" s="282"/>
    </row>
    <row r="1115" spans="2:2">
      <c r="B1115" s="282"/>
    </row>
    <row r="1116" spans="2:2">
      <c r="B1116" s="282"/>
    </row>
    <row r="1117" spans="2:2">
      <c r="B1117" s="282"/>
    </row>
    <row r="1118" spans="2:2">
      <c r="B1118" s="282"/>
    </row>
    <row r="1119" spans="2:2">
      <c r="B1119" s="282"/>
    </row>
    <row r="1120" spans="2:2">
      <c r="B1120" s="282"/>
    </row>
    <row r="1121" spans="2:2">
      <c r="B1121" s="282"/>
    </row>
    <row r="1122" spans="2:2">
      <c r="B1122" s="282"/>
    </row>
    <row r="1123" spans="2:2">
      <c r="B1123" s="282"/>
    </row>
    <row r="1124" spans="2:2">
      <c r="B1124" s="282"/>
    </row>
    <row r="1125" spans="2:2">
      <c r="B1125" s="282"/>
    </row>
    <row r="1126" spans="2:2">
      <c r="B1126" s="282"/>
    </row>
    <row r="1127" spans="2:2">
      <c r="B1127" s="282"/>
    </row>
    <row r="1128" spans="2:2">
      <c r="B1128" s="282"/>
    </row>
    <row r="1129" spans="2:2">
      <c r="B1129" s="282"/>
    </row>
    <row r="1130" spans="2:2">
      <c r="B1130" s="282"/>
    </row>
    <row r="1131" spans="2:2">
      <c r="B1131" s="282"/>
    </row>
    <row r="1132" spans="2:2">
      <c r="B1132" s="282"/>
    </row>
    <row r="1133" spans="2:2">
      <c r="B1133" s="282"/>
    </row>
    <row r="1134" spans="2:2">
      <c r="B1134" s="282"/>
    </row>
    <row r="1135" spans="2:2">
      <c r="B1135" s="282"/>
    </row>
    <row r="1136" spans="2:2">
      <c r="B1136" s="282"/>
    </row>
    <row r="1137" spans="2:2">
      <c r="B1137" s="282"/>
    </row>
    <row r="1138" spans="2:2">
      <c r="B1138" s="282"/>
    </row>
    <row r="1139" spans="2:2">
      <c r="B1139" s="282"/>
    </row>
    <row r="1140" spans="2:2">
      <c r="B1140" s="282"/>
    </row>
    <row r="1141" spans="2:2">
      <c r="B1141" s="282"/>
    </row>
    <row r="1142" spans="2:2">
      <c r="B1142" s="282"/>
    </row>
    <row r="1143" spans="2:2">
      <c r="B1143" s="282"/>
    </row>
    <row r="1144" spans="2:2">
      <c r="B1144" s="282"/>
    </row>
    <row r="1145" spans="2:2">
      <c r="B1145" s="282"/>
    </row>
    <row r="1146" spans="2:2">
      <c r="B1146" s="282"/>
    </row>
    <row r="1147" spans="2:2">
      <c r="B1147" s="282"/>
    </row>
    <row r="1148" spans="2:2">
      <c r="B1148" s="282"/>
    </row>
    <row r="1149" spans="2:2">
      <c r="B1149" s="282"/>
    </row>
    <row r="1150" spans="2:2">
      <c r="B1150" s="282"/>
    </row>
    <row r="1151" spans="2:2">
      <c r="B1151" s="282"/>
    </row>
    <row r="1152" spans="2:2">
      <c r="B1152" s="282"/>
    </row>
    <row r="1153" spans="2:2">
      <c r="B1153" s="282"/>
    </row>
    <row r="1154" spans="2:2">
      <c r="B1154" s="282"/>
    </row>
    <row r="1155" spans="2:2">
      <c r="B1155" s="282"/>
    </row>
    <row r="1156" spans="2:2">
      <c r="B1156" s="282"/>
    </row>
    <row r="1157" spans="2:2">
      <c r="B1157" s="282"/>
    </row>
    <row r="1158" spans="2:2">
      <c r="B1158" s="282"/>
    </row>
    <row r="1159" spans="2:2">
      <c r="B1159" s="282"/>
    </row>
    <row r="1160" spans="2:2">
      <c r="B1160" s="282"/>
    </row>
    <row r="1161" spans="2:2">
      <c r="B1161" s="282"/>
    </row>
    <row r="1162" spans="2:2">
      <c r="B1162" s="282"/>
    </row>
    <row r="1163" spans="2:2">
      <c r="B1163" s="282"/>
    </row>
    <row r="1164" spans="2:2">
      <c r="B1164" s="282"/>
    </row>
    <row r="1165" spans="2:2">
      <c r="B1165" s="282"/>
    </row>
    <row r="1166" spans="2:2">
      <c r="B1166" s="282"/>
    </row>
    <row r="1167" spans="2:2">
      <c r="B1167" s="282"/>
    </row>
    <row r="1168" spans="2:2">
      <c r="B1168" s="282"/>
    </row>
    <row r="1169" spans="2:2">
      <c r="B1169" s="282"/>
    </row>
    <row r="1170" spans="2:2">
      <c r="B1170" s="282"/>
    </row>
    <row r="1171" spans="2:2">
      <c r="B1171" s="282"/>
    </row>
    <row r="1172" spans="2:2">
      <c r="B1172" s="282"/>
    </row>
    <row r="1173" spans="2:2">
      <c r="B1173" s="282"/>
    </row>
    <row r="1174" spans="2:2">
      <c r="B1174" s="282"/>
    </row>
    <row r="1175" spans="2:2">
      <c r="B1175" s="282"/>
    </row>
    <row r="1176" spans="2:2">
      <c r="B1176" s="282"/>
    </row>
    <row r="1177" spans="2:2">
      <c r="B1177" s="282"/>
    </row>
    <row r="1178" spans="2:2">
      <c r="B1178" s="282"/>
    </row>
    <row r="1179" spans="2:2">
      <c r="B1179" s="282"/>
    </row>
    <row r="1180" spans="2:2">
      <c r="B1180" s="282"/>
    </row>
    <row r="1181" spans="2:2">
      <c r="B1181" s="282"/>
    </row>
    <row r="1182" spans="2:2">
      <c r="B1182" s="282"/>
    </row>
    <row r="1183" spans="2:2">
      <c r="B1183" s="282"/>
    </row>
    <row r="1184" spans="2:2">
      <c r="B1184" s="282"/>
    </row>
    <row r="1185" spans="2:2">
      <c r="B1185" s="282"/>
    </row>
    <row r="1186" spans="2:2">
      <c r="B1186" s="282"/>
    </row>
    <row r="1187" spans="2:2">
      <c r="B1187" s="282"/>
    </row>
    <row r="1188" spans="2:2">
      <c r="B1188" s="282"/>
    </row>
    <row r="1189" spans="2:2">
      <c r="B1189" s="282"/>
    </row>
    <row r="1190" spans="2:2">
      <c r="B1190" s="282"/>
    </row>
    <row r="1191" spans="2:2">
      <c r="B1191" s="282"/>
    </row>
    <row r="1192" spans="2:2">
      <c r="B1192" s="282"/>
    </row>
    <row r="1193" spans="2:2">
      <c r="B1193" s="282"/>
    </row>
    <row r="1194" spans="2:2">
      <c r="B1194" s="282"/>
    </row>
    <row r="1195" spans="2:2">
      <c r="B1195" s="282"/>
    </row>
    <row r="1196" spans="2:2">
      <c r="B1196" s="282"/>
    </row>
    <row r="1197" spans="2:2">
      <c r="B1197" s="282"/>
    </row>
    <row r="1198" spans="2:2">
      <c r="B1198" s="282"/>
    </row>
    <row r="1199" spans="2:2">
      <c r="B1199" s="282"/>
    </row>
    <row r="1200" spans="2:2">
      <c r="B1200" s="282"/>
    </row>
    <row r="1201" spans="2:2">
      <c r="B1201" s="282"/>
    </row>
    <row r="1202" spans="2:2">
      <c r="B1202" s="282"/>
    </row>
    <row r="1203" spans="2:2">
      <c r="B1203" s="282"/>
    </row>
    <row r="1204" spans="2:2">
      <c r="B1204" s="282"/>
    </row>
    <row r="1205" spans="2:2">
      <c r="B1205" s="282"/>
    </row>
    <row r="1206" spans="2:2">
      <c r="B1206" s="282"/>
    </row>
    <row r="1207" spans="2:2">
      <c r="B1207" s="282"/>
    </row>
    <row r="1208" spans="2:2">
      <c r="B1208" s="282"/>
    </row>
    <row r="1209" spans="2:2">
      <c r="B1209" s="282"/>
    </row>
    <row r="1210" spans="2:2">
      <c r="B1210" s="282"/>
    </row>
    <row r="1211" spans="2:2">
      <c r="B1211" s="282"/>
    </row>
    <row r="1212" spans="2:2">
      <c r="B1212" s="282"/>
    </row>
    <row r="1213" spans="2:2">
      <c r="B1213" s="282"/>
    </row>
    <row r="1214" spans="2:2">
      <c r="B1214" s="282"/>
    </row>
    <row r="1215" spans="2:2">
      <c r="B1215" s="282"/>
    </row>
    <row r="1216" spans="2:2">
      <c r="B1216" s="282"/>
    </row>
    <row r="1217" spans="2:2">
      <c r="B1217" s="282"/>
    </row>
    <row r="1218" spans="2:2">
      <c r="B1218" s="282"/>
    </row>
    <row r="1219" spans="2:2">
      <c r="B1219" s="282"/>
    </row>
    <row r="1220" spans="2:2">
      <c r="B1220" s="282"/>
    </row>
    <row r="1221" spans="2:2">
      <c r="B1221" s="282"/>
    </row>
    <row r="1222" spans="2:2">
      <c r="B1222" s="282"/>
    </row>
    <row r="1223" spans="2:2">
      <c r="B1223" s="282"/>
    </row>
    <row r="1224" spans="2:2">
      <c r="B1224" s="282"/>
    </row>
    <row r="1225" spans="2:2">
      <c r="B1225" s="282"/>
    </row>
    <row r="1226" spans="2:2">
      <c r="B1226" s="282"/>
    </row>
    <row r="1227" spans="2:2">
      <c r="B1227" s="282"/>
    </row>
    <row r="1228" spans="2:2">
      <c r="B1228" s="282"/>
    </row>
    <row r="1229" spans="2:2">
      <c r="B1229" s="282"/>
    </row>
    <row r="1230" spans="2:2">
      <c r="B1230" s="282"/>
    </row>
    <row r="1231" spans="2:2">
      <c r="B1231" s="282"/>
    </row>
    <row r="1232" spans="2:2">
      <c r="B1232" s="282"/>
    </row>
    <row r="1233" spans="2:2">
      <c r="B1233" s="282"/>
    </row>
    <row r="1234" spans="2:2">
      <c r="B1234" s="282"/>
    </row>
    <row r="1235" spans="2:2">
      <c r="B1235" s="282"/>
    </row>
    <row r="1236" spans="2:2">
      <c r="B1236" s="282"/>
    </row>
    <row r="1237" spans="2:2">
      <c r="B1237" s="282"/>
    </row>
    <row r="1238" spans="2:2">
      <c r="B1238" s="282"/>
    </row>
    <row r="1239" spans="2:2">
      <c r="B1239" s="282"/>
    </row>
    <row r="1240" spans="2:2">
      <c r="B1240" s="282"/>
    </row>
    <row r="1241" spans="2:2">
      <c r="B1241" s="282"/>
    </row>
    <row r="1242" spans="2:2">
      <c r="B1242" s="282"/>
    </row>
    <row r="1243" spans="2:2">
      <c r="B1243" s="282"/>
    </row>
    <row r="1244" spans="2:2">
      <c r="B1244" s="282"/>
    </row>
    <row r="1245" spans="2:2">
      <c r="B1245" s="282"/>
    </row>
    <row r="1246" spans="2:2">
      <c r="B1246" s="282"/>
    </row>
    <row r="1247" spans="2:2">
      <c r="B1247" s="282"/>
    </row>
    <row r="1248" spans="2:2">
      <c r="B1248" s="282"/>
    </row>
    <row r="1249" spans="2:2">
      <c r="B1249" s="282"/>
    </row>
    <row r="1250" spans="2:2">
      <c r="B1250" s="282"/>
    </row>
    <row r="1251" spans="2:2">
      <c r="B1251" s="282"/>
    </row>
    <row r="1252" spans="2:2">
      <c r="B1252" s="282"/>
    </row>
    <row r="1253" spans="2:2">
      <c r="B1253" s="282"/>
    </row>
    <row r="1254" spans="2:2">
      <c r="B1254" s="282"/>
    </row>
    <row r="1255" spans="2:2">
      <c r="B1255" s="282"/>
    </row>
    <row r="1256" spans="2:2">
      <c r="B1256" s="282"/>
    </row>
    <row r="1257" spans="2:2">
      <c r="B1257" s="282"/>
    </row>
    <row r="1258" spans="2:2">
      <c r="B1258" s="282"/>
    </row>
    <row r="1259" spans="2:2">
      <c r="B1259" s="282"/>
    </row>
    <row r="1260" spans="2:2">
      <c r="B1260" s="282"/>
    </row>
    <row r="1261" spans="2:2">
      <c r="B1261" s="282"/>
    </row>
    <row r="1262" spans="2:2">
      <c r="B1262" s="282"/>
    </row>
    <row r="1263" spans="2:2">
      <c r="B1263" s="282"/>
    </row>
    <row r="1264" spans="2:2">
      <c r="B1264" s="282"/>
    </row>
    <row r="1265" spans="2:2">
      <c r="B1265" s="282"/>
    </row>
    <row r="1266" spans="2:2">
      <c r="B1266" s="282"/>
    </row>
    <row r="1267" spans="2:2">
      <c r="B1267" s="282"/>
    </row>
    <row r="1268" spans="2:2">
      <c r="B1268" s="282"/>
    </row>
    <row r="1269" spans="2:2">
      <c r="B1269" s="282"/>
    </row>
    <row r="1270" spans="2:2">
      <c r="B1270" s="282"/>
    </row>
    <row r="1271" spans="2:2">
      <c r="B1271" s="282"/>
    </row>
    <row r="1272" spans="2:2">
      <c r="B1272" s="282"/>
    </row>
    <row r="1273" spans="2:2">
      <c r="B1273" s="282"/>
    </row>
    <row r="1274" spans="2:2">
      <c r="B1274" s="282"/>
    </row>
    <row r="1275" spans="2:2">
      <c r="B1275" s="282"/>
    </row>
    <row r="1276" spans="2:2">
      <c r="B1276" s="282"/>
    </row>
    <row r="1277" spans="2:2">
      <c r="B1277" s="282"/>
    </row>
    <row r="1278" spans="2:2">
      <c r="B1278" s="282"/>
    </row>
    <row r="1279" spans="2:2">
      <c r="B1279" s="282"/>
    </row>
    <row r="1280" spans="2:2">
      <c r="B1280" s="282"/>
    </row>
    <row r="1281" spans="2:2">
      <c r="B1281" s="282"/>
    </row>
    <row r="1282" spans="2:2">
      <c r="B1282" s="282"/>
    </row>
    <row r="1283" spans="2:2">
      <c r="B1283" s="282"/>
    </row>
    <row r="1284" spans="2:2">
      <c r="B1284" s="282"/>
    </row>
    <row r="1285" spans="2:2">
      <c r="B1285" s="282"/>
    </row>
    <row r="1286" spans="2:2">
      <c r="B1286" s="282"/>
    </row>
    <row r="1287" spans="2:2">
      <c r="B1287" s="282"/>
    </row>
    <row r="1288" spans="2:2">
      <c r="B1288" s="282"/>
    </row>
    <row r="1289" spans="2:2">
      <c r="B1289" s="282"/>
    </row>
    <row r="1290" spans="2:2">
      <c r="B1290" s="282"/>
    </row>
    <row r="1291" spans="2:2">
      <c r="B1291" s="282"/>
    </row>
    <row r="1292" spans="2:2">
      <c r="B1292" s="282"/>
    </row>
    <row r="1293" spans="2:2">
      <c r="B1293" s="282"/>
    </row>
    <row r="1294" spans="2:2">
      <c r="B1294" s="282"/>
    </row>
    <row r="1295" spans="2:2">
      <c r="B1295" s="282"/>
    </row>
    <row r="1296" spans="2:2">
      <c r="B1296" s="282"/>
    </row>
    <row r="1297" spans="2:2">
      <c r="B1297" s="282"/>
    </row>
    <row r="1298" spans="2:2">
      <c r="B1298" s="282"/>
    </row>
    <row r="1299" spans="2:2">
      <c r="B1299" s="282"/>
    </row>
    <row r="1300" spans="2:2">
      <c r="B1300" s="282"/>
    </row>
    <row r="1301" spans="2:2">
      <c r="B1301" s="282"/>
    </row>
    <row r="1302" spans="2:2">
      <c r="B1302" s="282"/>
    </row>
    <row r="1303" spans="2:2">
      <c r="B1303" s="282"/>
    </row>
    <row r="1304" spans="2:2">
      <c r="B1304" s="282"/>
    </row>
    <row r="1305" spans="2:2">
      <c r="B1305" s="282"/>
    </row>
    <row r="1306" spans="2:2">
      <c r="B1306" s="282"/>
    </row>
    <row r="1307" spans="2:2">
      <c r="B1307" s="282"/>
    </row>
    <row r="1308" spans="2:2">
      <c r="B1308" s="282"/>
    </row>
    <row r="1309" spans="2:2">
      <c r="B1309" s="282"/>
    </row>
    <row r="1310" spans="2:2">
      <c r="B1310" s="282"/>
    </row>
    <row r="1311" spans="2:2">
      <c r="B1311" s="282"/>
    </row>
    <row r="1312" spans="2:2">
      <c r="B1312" s="282"/>
    </row>
    <row r="1313" spans="2:2">
      <c r="B1313" s="282"/>
    </row>
    <row r="1314" spans="2:2">
      <c r="B1314" s="282"/>
    </row>
    <row r="1315" spans="2:2">
      <c r="B1315" s="282"/>
    </row>
    <row r="1316" spans="2:2">
      <c r="B1316" s="282"/>
    </row>
    <row r="1317" spans="2:2">
      <c r="B1317" s="282"/>
    </row>
    <row r="1318" spans="2:2">
      <c r="B1318" s="282"/>
    </row>
    <row r="1319" spans="2:2">
      <c r="B1319" s="282"/>
    </row>
    <row r="1320" spans="2:2">
      <c r="B1320" s="282"/>
    </row>
    <row r="1321" spans="2:2">
      <c r="B1321" s="282"/>
    </row>
    <row r="1322" spans="2:2">
      <c r="B1322" s="282"/>
    </row>
    <row r="1323" spans="2:2">
      <c r="B1323" s="282"/>
    </row>
    <row r="1324" spans="2:2">
      <c r="B1324" s="282"/>
    </row>
    <row r="1325" spans="2:2">
      <c r="B1325" s="282"/>
    </row>
    <row r="1326" spans="2:2">
      <c r="B1326" s="282"/>
    </row>
    <row r="1327" spans="2:2">
      <c r="B1327" s="282"/>
    </row>
    <row r="1328" spans="2:2">
      <c r="B1328" s="282"/>
    </row>
    <row r="1329" spans="2:2">
      <c r="B1329" s="282"/>
    </row>
    <row r="1330" spans="2:2">
      <c r="B1330" s="282"/>
    </row>
    <row r="1331" spans="2:2">
      <c r="B1331" s="282"/>
    </row>
    <row r="1332" spans="2:2">
      <c r="B1332" s="282"/>
    </row>
    <row r="1333" spans="2:2">
      <c r="B1333" s="282"/>
    </row>
    <row r="1334" spans="2:2">
      <c r="B1334" s="282"/>
    </row>
    <row r="1335" spans="2:2">
      <c r="B1335" s="282"/>
    </row>
    <row r="1336" spans="2:2">
      <c r="B1336" s="282"/>
    </row>
    <row r="1337" spans="2:2">
      <c r="B1337" s="282"/>
    </row>
    <row r="1338" spans="2:2">
      <c r="B1338" s="282"/>
    </row>
    <row r="1339" spans="2:2">
      <c r="B1339" s="282"/>
    </row>
    <row r="1340" spans="2:2">
      <c r="B1340" s="282"/>
    </row>
    <row r="1341" spans="2:2">
      <c r="B1341" s="282"/>
    </row>
    <row r="1342" spans="2:2">
      <c r="B1342" s="282"/>
    </row>
    <row r="1343" spans="2:2">
      <c r="B1343" s="282"/>
    </row>
    <row r="1344" spans="2:2">
      <c r="B1344" s="282"/>
    </row>
    <row r="1345" spans="2:2">
      <c r="B1345" s="282"/>
    </row>
    <row r="1346" spans="2:2">
      <c r="B1346" s="282"/>
    </row>
    <row r="1347" spans="2:2">
      <c r="B1347" s="282"/>
    </row>
    <row r="1348" spans="2:2">
      <c r="B1348" s="282"/>
    </row>
    <row r="1349" spans="2:2">
      <c r="B1349" s="282"/>
    </row>
    <row r="1350" spans="2:2">
      <c r="B1350" s="282"/>
    </row>
    <row r="1351" spans="2:2">
      <c r="B1351" s="282"/>
    </row>
    <row r="1352" spans="2:2">
      <c r="B1352" s="282"/>
    </row>
    <row r="1353" spans="2:2">
      <c r="B1353" s="282"/>
    </row>
    <row r="1354" spans="2:2">
      <c r="B1354" s="282"/>
    </row>
    <row r="1355" spans="2:2">
      <c r="B1355" s="282"/>
    </row>
    <row r="1356" spans="2:2">
      <c r="B1356" s="282"/>
    </row>
    <row r="1357" spans="2:2">
      <c r="B1357" s="282"/>
    </row>
    <row r="1358" spans="2:2">
      <c r="B1358" s="282"/>
    </row>
    <row r="1359" spans="2:2">
      <c r="B1359" s="282"/>
    </row>
    <row r="1360" spans="2:2">
      <c r="B1360" s="282"/>
    </row>
    <row r="1361" spans="2:2">
      <c r="B1361" s="282"/>
    </row>
    <row r="1362" spans="2:2">
      <c r="B1362" s="282"/>
    </row>
    <row r="1363" spans="2:2">
      <c r="B1363" s="282"/>
    </row>
    <row r="1364" spans="2:2">
      <c r="B1364" s="282"/>
    </row>
    <row r="1365" spans="2:2">
      <c r="B1365" s="282"/>
    </row>
    <row r="1366" spans="2:2">
      <c r="B1366" s="282"/>
    </row>
    <row r="1367" spans="2:2">
      <c r="B1367" s="282"/>
    </row>
    <row r="1368" spans="2:2">
      <c r="B1368" s="282"/>
    </row>
    <row r="1369" spans="2:2">
      <c r="B1369" s="282"/>
    </row>
    <row r="1370" spans="2:2">
      <c r="B1370" s="282"/>
    </row>
    <row r="1371" spans="2:2">
      <c r="B1371" s="282"/>
    </row>
    <row r="1372" spans="2:2">
      <c r="B1372" s="282"/>
    </row>
    <row r="1373" spans="2:2">
      <c r="B1373" s="282"/>
    </row>
    <row r="1374" spans="2:2">
      <c r="B1374" s="282"/>
    </row>
    <row r="1375" spans="2:2">
      <c r="B1375" s="282"/>
    </row>
    <row r="1376" spans="2:2">
      <c r="B1376" s="282"/>
    </row>
    <row r="1377" spans="2:2">
      <c r="B1377" s="282"/>
    </row>
    <row r="1378" spans="2:2">
      <c r="B1378" s="282"/>
    </row>
    <row r="1379" spans="2:2">
      <c r="B1379" s="282"/>
    </row>
    <row r="1380" spans="2:2">
      <c r="B1380" s="282"/>
    </row>
    <row r="1381" spans="2:2">
      <c r="B1381" s="282"/>
    </row>
    <row r="1382" spans="2:2">
      <c r="B1382" s="282"/>
    </row>
    <row r="1383" spans="2:2">
      <c r="B1383" s="282"/>
    </row>
    <row r="1384" spans="2:2">
      <c r="B1384" s="282"/>
    </row>
    <row r="1385" spans="2:2">
      <c r="B1385" s="282"/>
    </row>
    <row r="1386" spans="2:2">
      <c r="B1386" s="282"/>
    </row>
    <row r="1387" spans="2:2">
      <c r="B1387" s="282"/>
    </row>
    <row r="1388" spans="2:2">
      <c r="B1388" s="282"/>
    </row>
    <row r="1389" spans="2:2">
      <c r="B1389" s="282"/>
    </row>
    <row r="1390" spans="2:2">
      <c r="B1390" s="282"/>
    </row>
    <row r="1391" spans="2:2">
      <c r="B1391" s="282"/>
    </row>
    <row r="1392" spans="2:2">
      <c r="B1392" s="282"/>
    </row>
    <row r="1393" spans="2:2">
      <c r="B1393" s="282"/>
    </row>
    <row r="1394" spans="2:2">
      <c r="B1394" s="282"/>
    </row>
    <row r="1395" spans="2:2">
      <c r="B1395" s="282"/>
    </row>
    <row r="1396" spans="2:2">
      <c r="B1396" s="282"/>
    </row>
    <row r="1397" spans="2:2">
      <c r="B1397" s="282"/>
    </row>
    <row r="1398" spans="2:2">
      <c r="B1398" s="282"/>
    </row>
    <row r="1399" spans="2:2">
      <c r="B1399" s="282"/>
    </row>
    <row r="1400" spans="2:2">
      <c r="B1400" s="282"/>
    </row>
    <row r="1401" spans="2:2">
      <c r="B1401" s="282"/>
    </row>
    <row r="1402" spans="2:2">
      <c r="B1402" s="282"/>
    </row>
    <row r="1403" spans="2:2">
      <c r="B1403" s="282"/>
    </row>
    <row r="1404" spans="2:2">
      <c r="B1404" s="282"/>
    </row>
    <row r="1405" spans="2:2">
      <c r="B1405" s="282"/>
    </row>
    <row r="1406" spans="2:2">
      <c r="B1406" s="282"/>
    </row>
    <row r="1407" spans="2:2">
      <c r="B1407" s="282"/>
    </row>
    <row r="1408" spans="2:2">
      <c r="B1408" s="282"/>
    </row>
    <row r="1409" spans="2:2">
      <c r="B1409" s="282"/>
    </row>
    <row r="1410" spans="2:2">
      <c r="B1410" s="282"/>
    </row>
    <row r="1411" spans="2:2">
      <c r="B1411" s="282"/>
    </row>
    <row r="1412" spans="2:2">
      <c r="B1412" s="282"/>
    </row>
    <row r="1413" spans="2:2">
      <c r="B1413" s="282"/>
    </row>
    <row r="1414" spans="2:2">
      <c r="B1414" s="282"/>
    </row>
    <row r="1415" spans="2:2">
      <c r="B1415" s="282"/>
    </row>
    <row r="1416" spans="2:2">
      <c r="B1416" s="282"/>
    </row>
    <row r="1417" spans="2:2">
      <c r="B1417" s="282"/>
    </row>
    <row r="1418" spans="2:2">
      <c r="B1418" s="282"/>
    </row>
    <row r="1419" spans="2:2">
      <c r="B1419" s="282"/>
    </row>
    <row r="1420" spans="2:2">
      <c r="B1420" s="282"/>
    </row>
    <row r="1421" spans="2:2">
      <c r="B1421" s="282"/>
    </row>
    <row r="1422" spans="2:2">
      <c r="B1422" s="282"/>
    </row>
    <row r="1423" spans="2:2">
      <c r="B1423" s="282"/>
    </row>
    <row r="1424" spans="2:2">
      <c r="B1424" s="282"/>
    </row>
    <row r="1425" spans="2:2">
      <c r="B1425" s="282"/>
    </row>
    <row r="1426" spans="2:2">
      <c r="B1426" s="282"/>
    </row>
    <row r="1427" spans="2:2">
      <c r="B1427" s="282"/>
    </row>
    <row r="1428" spans="2:2">
      <c r="B1428" s="282"/>
    </row>
    <row r="1429" spans="2:2">
      <c r="B1429" s="282"/>
    </row>
    <row r="1430" spans="2:2">
      <c r="B1430" s="282"/>
    </row>
    <row r="1431" spans="2:2">
      <c r="B1431" s="282"/>
    </row>
    <row r="1432" spans="2:2">
      <c r="B1432" s="282"/>
    </row>
    <row r="1433" spans="2:2">
      <c r="B1433" s="282"/>
    </row>
    <row r="1434" spans="2:2">
      <c r="B1434" s="282"/>
    </row>
    <row r="1435" spans="2:2">
      <c r="B1435" s="282"/>
    </row>
    <row r="1436" spans="2:2">
      <c r="B1436" s="282"/>
    </row>
    <row r="1437" spans="2:2">
      <c r="B1437" s="282"/>
    </row>
    <row r="1438" spans="2:2">
      <c r="B1438" s="282"/>
    </row>
    <row r="1439" spans="2:2">
      <c r="B1439" s="282"/>
    </row>
    <row r="1440" spans="2:2">
      <c r="B1440" s="282"/>
    </row>
    <row r="1441" spans="2:2">
      <c r="B1441" s="282"/>
    </row>
    <row r="1442" spans="2:2">
      <c r="B1442" s="282"/>
    </row>
    <row r="1443" spans="2:2">
      <c r="B1443" s="282"/>
    </row>
    <row r="1444" spans="2:2">
      <c r="B1444" s="282"/>
    </row>
    <row r="1445" spans="2:2">
      <c r="B1445" s="282"/>
    </row>
    <row r="1446" spans="2:2">
      <c r="B1446" s="282"/>
    </row>
    <row r="1447" spans="2:2">
      <c r="B1447" s="282"/>
    </row>
    <row r="1448" spans="2:2">
      <c r="B1448" s="282"/>
    </row>
    <row r="1449" spans="2:2">
      <c r="B1449" s="282"/>
    </row>
    <row r="1450" spans="2:2">
      <c r="B1450" s="282"/>
    </row>
    <row r="1451" spans="2:2">
      <c r="B1451" s="282"/>
    </row>
    <row r="1452" spans="2:2">
      <c r="B1452" s="282"/>
    </row>
    <row r="1453" spans="2:2">
      <c r="B1453" s="282"/>
    </row>
    <row r="1454" spans="2:2">
      <c r="B1454" s="282"/>
    </row>
    <row r="1455" spans="2:2">
      <c r="B1455" s="282"/>
    </row>
    <row r="1456" spans="2:2">
      <c r="B1456" s="282"/>
    </row>
    <row r="1457" spans="2:2">
      <c r="B1457" s="282"/>
    </row>
    <row r="1458" spans="2:2">
      <c r="B1458" s="282"/>
    </row>
    <row r="1459" spans="2:2">
      <c r="B1459" s="282"/>
    </row>
    <row r="1460" spans="2:2">
      <c r="B1460" s="282"/>
    </row>
    <row r="1461" spans="2:2">
      <c r="B1461" s="282"/>
    </row>
    <row r="1462" spans="2:2">
      <c r="B1462" s="282"/>
    </row>
    <row r="1463" spans="2:2">
      <c r="B1463" s="282"/>
    </row>
    <row r="1464" spans="2:2">
      <c r="B1464" s="282"/>
    </row>
    <row r="1465" spans="2:2">
      <c r="B1465" s="282"/>
    </row>
    <row r="1466" spans="2:2">
      <c r="B1466" s="282"/>
    </row>
    <row r="1467" spans="2:2">
      <c r="B1467" s="282"/>
    </row>
    <row r="1468" spans="2:2">
      <c r="B1468" s="282"/>
    </row>
    <row r="1469" spans="2:2">
      <c r="B1469" s="282"/>
    </row>
    <row r="1470" spans="2:2">
      <c r="B1470" s="282"/>
    </row>
    <row r="1471" spans="2:2">
      <c r="B1471" s="282"/>
    </row>
    <row r="1472" spans="2:2">
      <c r="B1472" s="282"/>
    </row>
    <row r="1473" spans="2:2">
      <c r="B1473" s="282"/>
    </row>
    <row r="1474" spans="2:2">
      <c r="B1474" s="282"/>
    </row>
    <row r="1475" spans="2:2">
      <c r="B1475" s="282"/>
    </row>
    <row r="1476" spans="2:2">
      <c r="B1476" s="282"/>
    </row>
    <row r="1477" spans="2:2">
      <c r="B1477" s="282"/>
    </row>
    <row r="1478" spans="2:2">
      <c r="B1478" s="282"/>
    </row>
    <row r="1479" spans="2:2">
      <c r="B1479" s="282"/>
    </row>
    <row r="1480" spans="2:2">
      <c r="B1480" s="282"/>
    </row>
    <row r="1481" spans="2:2">
      <c r="B1481" s="282"/>
    </row>
    <row r="1482" spans="2:2">
      <c r="B1482" s="282"/>
    </row>
    <row r="1483" spans="2:2">
      <c r="B1483" s="282"/>
    </row>
    <row r="1484" spans="2:2">
      <c r="B1484" s="282"/>
    </row>
    <row r="1485" spans="2:2">
      <c r="B1485" s="282"/>
    </row>
    <row r="1486" spans="2:2">
      <c r="B1486" s="282"/>
    </row>
    <row r="1487" spans="2:2">
      <c r="B1487" s="282"/>
    </row>
    <row r="1488" spans="2:2">
      <c r="B1488" s="282"/>
    </row>
    <row r="1489" spans="2:2">
      <c r="B1489" s="282"/>
    </row>
    <row r="1490" spans="2:2">
      <c r="B1490" s="282"/>
    </row>
    <row r="1491" spans="2:2">
      <c r="B1491" s="282"/>
    </row>
    <row r="1492" spans="2:2">
      <c r="B1492" s="282"/>
    </row>
    <row r="1493" spans="2:2">
      <c r="B1493" s="282"/>
    </row>
    <row r="1494" spans="2:2">
      <c r="B1494" s="282"/>
    </row>
    <row r="1495" spans="2:2">
      <c r="B1495" s="282"/>
    </row>
    <row r="1496" spans="2:2">
      <c r="B1496" s="282"/>
    </row>
    <row r="1497" spans="2:2">
      <c r="B1497" s="282"/>
    </row>
    <row r="1498" spans="2:2">
      <c r="B1498" s="282"/>
    </row>
    <row r="1499" spans="2:2">
      <c r="B1499" s="282"/>
    </row>
    <row r="1500" spans="2:2">
      <c r="B1500" s="282"/>
    </row>
    <row r="1501" spans="2:2">
      <c r="B1501" s="282"/>
    </row>
    <row r="1502" spans="2:2">
      <c r="B1502" s="282"/>
    </row>
    <row r="1503" spans="2:2">
      <c r="B1503" s="282"/>
    </row>
    <row r="1504" spans="2:2">
      <c r="B1504" s="282"/>
    </row>
    <row r="1505" spans="2:2">
      <c r="B1505" s="282"/>
    </row>
    <row r="1506" spans="2:2">
      <c r="B1506" s="282"/>
    </row>
    <row r="1507" spans="2:2">
      <c r="B1507" s="282"/>
    </row>
    <row r="1508" spans="2:2">
      <c r="B1508" s="282"/>
    </row>
    <row r="1509" spans="2:2">
      <c r="B1509" s="282"/>
    </row>
    <row r="1510" spans="2:2">
      <c r="B1510" s="282"/>
    </row>
    <row r="1511" spans="2:2">
      <c r="B1511" s="282"/>
    </row>
    <row r="1512" spans="2:2">
      <c r="B1512" s="282"/>
    </row>
    <row r="1513" spans="2:2">
      <c r="B1513" s="282"/>
    </row>
    <row r="1514" spans="2:2">
      <c r="B1514" s="282"/>
    </row>
    <row r="1515" spans="2:2">
      <c r="B1515" s="282"/>
    </row>
    <row r="1516" spans="2:2">
      <c r="B1516" s="282"/>
    </row>
    <row r="1517" spans="2:2">
      <c r="B1517" s="282"/>
    </row>
    <row r="1518" spans="2:2">
      <c r="B1518" s="282"/>
    </row>
    <row r="1519" spans="2:2">
      <c r="B1519" s="282"/>
    </row>
    <row r="1520" spans="2:2">
      <c r="B1520" s="282"/>
    </row>
    <row r="1521" spans="2:2">
      <c r="B1521" s="282"/>
    </row>
    <row r="1522" spans="2:2">
      <c r="B1522" s="282"/>
    </row>
    <row r="1523" spans="2:2">
      <c r="B1523" s="282"/>
    </row>
    <row r="1524" spans="2:2">
      <c r="B1524" s="282"/>
    </row>
    <row r="1525" spans="2:2">
      <c r="B1525" s="282"/>
    </row>
    <row r="1526" spans="2:2">
      <c r="B1526" s="282"/>
    </row>
    <row r="1527" spans="2:2">
      <c r="B1527" s="282"/>
    </row>
    <row r="1528" spans="2:2">
      <c r="B1528" s="282"/>
    </row>
    <row r="1529" spans="2:2">
      <c r="B1529" s="282"/>
    </row>
    <row r="1530" spans="2:2">
      <c r="B1530" s="282"/>
    </row>
    <row r="1531" spans="2:2">
      <c r="B1531" s="282"/>
    </row>
    <row r="1532" spans="2:2">
      <c r="B1532" s="282"/>
    </row>
    <row r="1533" spans="2:2">
      <c r="B1533" s="282"/>
    </row>
    <row r="1534" spans="2:2">
      <c r="B1534" s="282"/>
    </row>
    <row r="1535" spans="2:2">
      <c r="B1535" s="282"/>
    </row>
    <row r="1536" spans="2:2">
      <c r="B1536" s="282"/>
    </row>
    <row r="1537" spans="2:2">
      <c r="B1537" s="282"/>
    </row>
    <row r="1538" spans="2:2">
      <c r="B1538" s="282"/>
    </row>
    <row r="1539" spans="2:2">
      <c r="B1539" s="282"/>
    </row>
    <row r="1540" spans="2:2">
      <c r="B1540" s="282"/>
    </row>
    <row r="1541" spans="2:2">
      <c r="B1541" s="282"/>
    </row>
    <row r="1542" spans="2:2">
      <c r="B1542" s="282"/>
    </row>
    <row r="1543" spans="2:2">
      <c r="B1543" s="282"/>
    </row>
    <row r="1544" spans="2:2">
      <c r="B1544" s="282"/>
    </row>
    <row r="1545" spans="2:2">
      <c r="B1545" s="282"/>
    </row>
    <row r="1546" spans="2:2">
      <c r="B1546" s="282"/>
    </row>
    <row r="1547" spans="2:2">
      <c r="B1547" s="282"/>
    </row>
    <row r="1548" spans="2:2">
      <c r="B1548" s="282"/>
    </row>
    <row r="1549" spans="2:2">
      <c r="B1549" s="282"/>
    </row>
    <row r="1550" spans="2:2">
      <c r="B1550" s="282"/>
    </row>
    <row r="1551" spans="2:2">
      <c r="B1551" s="282"/>
    </row>
    <row r="1552" spans="2:2">
      <c r="B1552" s="282"/>
    </row>
    <row r="1553" spans="2:2">
      <c r="B1553" s="282"/>
    </row>
    <row r="1554" spans="2:2">
      <c r="B1554" s="282"/>
    </row>
    <row r="1555" spans="2:2">
      <c r="B1555" s="282"/>
    </row>
    <row r="1556" spans="2:2">
      <c r="B1556" s="282"/>
    </row>
    <row r="1557" spans="2:2">
      <c r="B1557" s="282"/>
    </row>
    <row r="1558" spans="2:2">
      <c r="B1558" s="282"/>
    </row>
    <row r="1559" spans="2:2">
      <c r="B1559" s="282"/>
    </row>
    <row r="1560" spans="2:2">
      <c r="B1560" s="282"/>
    </row>
    <row r="1561" spans="2:2">
      <c r="B1561" s="282"/>
    </row>
    <row r="1562" spans="2:2">
      <c r="B1562" s="282"/>
    </row>
    <row r="1563" spans="2:2">
      <c r="B1563" s="282"/>
    </row>
    <row r="1564" spans="2:2">
      <c r="B1564" s="282"/>
    </row>
    <row r="1565" spans="2:2">
      <c r="B1565" s="282"/>
    </row>
    <row r="1566" spans="2:2">
      <c r="B1566" s="282"/>
    </row>
    <row r="1567" spans="2:2">
      <c r="B1567" s="282"/>
    </row>
    <row r="1568" spans="2:2">
      <c r="B1568" s="282"/>
    </row>
    <row r="1569" spans="2:2">
      <c r="B1569" s="282"/>
    </row>
    <row r="1570" spans="2:2">
      <c r="B1570" s="282"/>
    </row>
    <row r="1571" spans="2:2">
      <c r="B1571" s="282"/>
    </row>
    <row r="1572" spans="2:2">
      <c r="B1572" s="282"/>
    </row>
    <row r="1573" spans="2:2">
      <c r="B1573" s="282"/>
    </row>
    <row r="1574" spans="2:2">
      <c r="B1574" s="282"/>
    </row>
    <row r="1575" spans="2:2">
      <c r="B1575" s="282"/>
    </row>
    <row r="1576" spans="2:2">
      <c r="B1576" s="282"/>
    </row>
    <row r="1577" spans="2:2">
      <c r="B1577" s="282"/>
    </row>
    <row r="1578" spans="2:2">
      <c r="B1578" s="282"/>
    </row>
    <row r="1579" spans="2:2">
      <c r="B1579" s="282"/>
    </row>
    <row r="1580" spans="2:2">
      <c r="B1580" s="282"/>
    </row>
    <row r="1581" spans="2:2">
      <c r="B1581" s="282"/>
    </row>
    <row r="1582" spans="2:2">
      <c r="B1582" s="282"/>
    </row>
    <row r="1583" spans="2:2">
      <c r="B1583" s="282"/>
    </row>
    <row r="1584" spans="2:2">
      <c r="B1584" s="282"/>
    </row>
    <row r="1585" spans="2:2">
      <c r="B1585" s="282"/>
    </row>
    <row r="1586" spans="2:2">
      <c r="B1586" s="282"/>
    </row>
    <row r="1587" spans="2:2">
      <c r="B1587" s="282"/>
    </row>
    <row r="1588" spans="2:2">
      <c r="B1588" s="282"/>
    </row>
    <row r="1589" spans="2:2">
      <c r="B1589" s="282"/>
    </row>
    <row r="1590" spans="2:2">
      <c r="B1590" s="282"/>
    </row>
    <row r="1591" spans="2:2">
      <c r="B1591" s="282"/>
    </row>
    <row r="1592" spans="2:2">
      <c r="B1592" s="282"/>
    </row>
    <row r="1593" spans="2:2">
      <c r="B1593" s="282"/>
    </row>
    <row r="1594" spans="2:2">
      <c r="B1594" s="282"/>
    </row>
    <row r="1595" spans="2:2">
      <c r="B1595" s="282"/>
    </row>
    <row r="1596" spans="2:2">
      <c r="B1596" s="282"/>
    </row>
    <row r="1597" spans="2:2">
      <c r="B1597" s="282"/>
    </row>
    <row r="1598" spans="2:2">
      <c r="B1598" s="282"/>
    </row>
    <row r="1599" spans="2:2">
      <c r="B1599" s="282"/>
    </row>
    <row r="1600" spans="2:2">
      <c r="B1600" s="282"/>
    </row>
    <row r="1601" spans="2:2">
      <c r="B1601" s="282"/>
    </row>
    <row r="1602" spans="2:2">
      <c r="B1602" s="282"/>
    </row>
    <row r="1603" spans="2:2">
      <c r="B1603" s="282"/>
    </row>
    <row r="1604" spans="2:2">
      <c r="B1604" s="282"/>
    </row>
    <row r="1605" spans="2:2">
      <c r="B1605" s="282"/>
    </row>
    <row r="1606" spans="2:2">
      <c r="B1606" s="282"/>
    </row>
    <row r="1607" spans="2:2">
      <c r="B1607" s="282"/>
    </row>
    <row r="1608" spans="2:2">
      <c r="B1608" s="282"/>
    </row>
    <row r="1609" spans="2:2">
      <c r="B1609" s="282"/>
    </row>
    <row r="1610" spans="2:2">
      <c r="B1610" s="282"/>
    </row>
    <row r="1611" spans="2:2">
      <c r="B1611" s="282"/>
    </row>
    <row r="1612" spans="2:2">
      <c r="B1612" s="282"/>
    </row>
    <row r="1613" spans="2:2">
      <c r="B1613" s="282"/>
    </row>
    <row r="1614" spans="2:2">
      <c r="B1614" s="282"/>
    </row>
    <row r="1615" spans="2:2">
      <c r="B1615" s="282"/>
    </row>
    <row r="1616" spans="2:2">
      <c r="B1616" s="282"/>
    </row>
    <row r="1617" spans="2:2">
      <c r="B1617" s="282"/>
    </row>
    <row r="1618" spans="2:2">
      <c r="B1618" s="282"/>
    </row>
    <row r="1619" spans="2:2">
      <c r="B1619" s="282"/>
    </row>
    <row r="1620" spans="2:2">
      <c r="B1620" s="282"/>
    </row>
    <row r="1621" spans="2:2">
      <c r="B1621" s="282"/>
    </row>
    <row r="1622" spans="2:2">
      <c r="B1622" s="282"/>
    </row>
    <row r="1623" spans="2:2">
      <c r="B1623" s="282"/>
    </row>
    <row r="1624" spans="2:2">
      <c r="B1624" s="282"/>
    </row>
    <row r="1625" spans="2:2">
      <c r="B1625" s="282"/>
    </row>
    <row r="1626" spans="2:2">
      <c r="B1626" s="282"/>
    </row>
    <row r="1627" spans="2:2">
      <c r="B1627" s="282"/>
    </row>
    <row r="1628" spans="2:2">
      <c r="B1628" s="282"/>
    </row>
    <row r="1629" spans="2:2">
      <c r="B1629" s="282"/>
    </row>
    <row r="1630" spans="2:2">
      <c r="B1630" s="282"/>
    </row>
    <row r="1631" spans="2:2">
      <c r="B1631" s="282"/>
    </row>
    <row r="1632" spans="2:2">
      <c r="B1632" s="282"/>
    </row>
    <row r="1633" spans="2:2">
      <c r="B1633" s="282"/>
    </row>
    <row r="1634" spans="2:2">
      <c r="B1634" s="282"/>
    </row>
    <row r="1635" spans="2:2">
      <c r="B1635" s="282"/>
    </row>
    <row r="1636" spans="2:2">
      <c r="B1636" s="282"/>
    </row>
    <row r="1637" spans="2:2">
      <c r="B1637" s="282"/>
    </row>
    <row r="1638" spans="2:2">
      <c r="B1638" s="282"/>
    </row>
    <row r="1639" spans="2:2">
      <c r="B1639" s="282"/>
    </row>
    <row r="1640" spans="2:2">
      <c r="B1640" s="282"/>
    </row>
    <row r="1641" spans="2:2">
      <c r="B1641" s="282"/>
    </row>
    <row r="1642" spans="2:2">
      <c r="B1642" s="282"/>
    </row>
    <row r="1643" spans="2:2">
      <c r="B1643" s="282"/>
    </row>
    <row r="1644" spans="2:2">
      <c r="B1644" s="282"/>
    </row>
    <row r="1645" spans="2:2">
      <c r="B1645" s="282"/>
    </row>
    <row r="1646" spans="2:2">
      <c r="B1646" s="282"/>
    </row>
    <row r="1647" spans="2:2">
      <c r="B1647" s="282"/>
    </row>
    <row r="1648" spans="2:2">
      <c r="B1648" s="282"/>
    </row>
    <row r="1649" spans="2:2">
      <c r="B1649" s="282"/>
    </row>
    <row r="1650" spans="2:2">
      <c r="B1650" s="282"/>
    </row>
    <row r="1651" spans="2:2">
      <c r="B1651" s="282"/>
    </row>
    <row r="1652" spans="2:2">
      <c r="B1652" s="282"/>
    </row>
    <row r="1653" spans="2:2">
      <c r="B1653" s="282"/>
    </row>
    <row r="1654" spans="2:2">
      <c r="B1654" s="282"/>
    </row>
    <row r="1655" spans="2:2">
      <c r="B1655" s="282"/>
    </row>
    <row r="1656" spans="2:2">
      <c r="B1656" s="282"/>
    </row>
    <row r="1657" spans="2:2">
      <c r="B1657" s="282"/>
    </row>
    <row r="1658" spans="2:2">
      <c r="B1658" s="282"/>
    </row>
    <row r="1659" spans="2:2">
      <c r="B1659" s="282"/>
    </row>
    <row r="1660" spans="2:2">
      <c r="B1660" s="282"/>
    </row>
    <row r="1661" spans="2:2">
      <c r="B1661" s="282"/>
    </row>
    <row r="1662" spans="2:2">
      <c r="B1662" s="282"/>
    </row>
    <row r="1663" spans="2:2">
      <c r="B1663" s="282"/>
    </row>
    <row r="1664" spans="2:2">
      <c r="B1664" s="282"/>
    </row>
    <row r="1665" spans="2:2">
      <c r="B1665" s="282"/>
    </row>
    <row r="1666" spans="2:2">
      <c r="B1666" s="282"/>
    </row>
    <row r="1667" spans="2:2">
      <c r="B1667" s="282"/>
    </row>
    <row r="1668" spans="2:2">
      <c r="B1668" s="282"/>
    </row>
    <row r="1669" spans="2:2">
      <c r="B1669" s="282"/>
    </row>
    <row r="1670" spans="2:2">
      <c r="B1670" s="282"/>
    </row>
    <row r="1671" spans="2:2">
      <c r="B1671" s="282"/>
    </row>
    <row r="1672" spans="2:2">
      <c r="B1672" s="282"/>
    </row>
    <row r="1673" spans="2:2">
      <c r="B1673" s="282"/>
    </row>
    <row r="1674" spans="2:2">
      <c r="B1674" s="282"/>
    </row>
    <row r="1675" spans="2:2">
      <c r="B1675" s="282"/>
    </row>
    <row r="1676" spans="2:2">
      <c r="B1676" s="282"/>
    </row>
    <row r="1677" spans="2:2">
      <c r="B1677" s="282"/>
    </row>
    <row r="1678" spans="2:2">
      <c r="B1678" s="282"/>
    </row>
    <row r="1679" spans="2:2">
      <c r="B1679" s="282"/>
    </row>
    <row r="1680" spans="2:2">
      <c r="B1680" s="282"/>
    </row>
    <row r="1681" spans="2:2">
      <c r="B1681" s="282"/>
    </row>
    <row r="1682" spans="2:2">
      <c r="B1682" s="282"/>
    </row>
    <row r="1683" spans="2:2">
      <c r="B1683" s="282"/>
    </row>
    <row r="1684" spans="2:2">
      <c r="B1684" s="282"/>
    </row>
    <row r="1685" spans="2:2">
      <c r="B1685" s="282"/>
    </row>
    <row r="1686" spans="2:2">
      <c r="B1686" s="282"/>
    </row>
    <row r="1687" spans="2:2">
      <c r="B1687" s="282"/>
    </row>
    <row r="1688" spans="2:2">
      <c r="B1688" s="282"/>
    </row>
    <row r="1689" spans="2:2">
      <c r="B1689" s="282"/>
    </row>
    <row r="1690" spans="2:2">
      <c r="B1690" s="282"/>
    </row>
    <row r="1691" spans="2:2">
      <c r="B1691" s="282"/>
    </row>
    <row r="1692" spans="2:2">
      <c r="B1692" s="282"/>
    </row>
    <row r="1693" spans="2:2">
      <c r="B1693" s="282"/>
    </row>
    <row r="1694" spans="2:2">
      <c r="B1694" s="282"/>
    </row>
    <row r="1695" spans="2:2">
      <c r="B1695" s="282"/>
    </row>
    <row r="1696" spans="2:2">
      <c r="B1696" s="282"/>
    </row>
    <row r="1697" spans="2:2">
      <c r="B1697" s="282"/>
    </row>
    <row r="1698" spans="2:2">
      <c r="B1698" s="282"/>
    </row>
    <row r="1699" spans="2:2">
      <c r="B1699" s="282"/>
    </row>
    <row r="1700" spans="2:2">
      <c r="B1700" s="282"/>
    </row>
    <row r="1701" spans="2:2">
      <c r="B1701" s="282"/>
    </row>
    <row r="1702" spans="2:2">
      <c r="B1702" s="282"/>
    </row>
    <row r="1703" spans="2:2">
      <c r="B1703" s="282"/>
    </row>
    <row r="1704" spans="2:2">
      <c r="B1704" s="282"/>
    </row>
    <row r="1705" spans="2:2">
      <c r="B1705" s="282"/>
    </row>
    <row r="1706" spans="2:2">
      <c r="B1706" s="282"/>
    </row>
    <row r="1707" spans="2:2">
      <c r="B1707" s="282"/>
    </row>
    <row r="1708" spans="2:2">
      <c r="B1708" s="282"/>
    </row>
    <row r="1709" spans="2:2">
      <c r="B1709" s="282"/>
    </row>
    <row r="1710" spans="2:2">
      <c r="B1710" s="282"/>
    </row>
    <row r="1711" spans="2:2">
      <c r="B1711" s="282"/>
    </row>
    <row r="1712" spans="2:2">
      <c r="B1712" s="282"/>
    </row>
    <row r="1713" spans="2:2">
      <c r="B1713" s="282"/>
    </row>
    <row r="1714" spans="2:2">
      <c r="B1714" s="282"/>
    </row>
    <row r="1715" spans="2:2">
      <c r="B1715" s="282"/>
    </row>
    <row r="1716" spans="2:2">
      <c r="B1716" s="282"/>
    </row>
    <row r="1717" spans="2:2">
      <c r="B1717" s="282"/>
    </row>
    <row r="1718" spans="2:2">
      <c r="B1718" s="282"/>
    </row>
    <row r="1719" spans="2:2">
      <c r="B1719" s="282"/>
    </row>
    <row r="1720" spans="2:2">
      <c r="B1720" s="282"/>
    </row>
    <row r="1721" spans="2:2">
      <c r="B1721" s="282"/>
    </row>
    <row r="1722" spans="2:2">
      <c r="B1722" s="282"/>
    </row>
    <row r="1723" spans="2:2">
      <c r="B1723" s="282"/>
    </row>
    <row r="1724" spans="2:2">
      <c r="B1724" s="282"/>
    </row>
    <row r="1725" spans="2:2">
      <c r="B1725" s="282"/>
    </row>
    <row r="1726" spans="2:2">
      <c r="B1726" s="282"/>
    </row>
    <row r="1727" spans="2:2">
      <c r="B1727" s="282"/>
    </row>
    <row r="1728" spans="2:2">
      <c r="B1728" s="282"/>
    </row>
    <row r="1729" spans="2:2">
      <c r="B1729" s="282"/>
    </row>
    <row r="1730" spans="2:2">
      <c r="B1730" s="282"/>
    </row>
    <row r="1731" spans="2:2">
      <c r="B1731" s="282"/>
    </row>
    <row r="1732" spans="2:2">
      <c r="B1732" s="282"/>
    </row>
    <row r="1733" spans="2:2">
      <c r="B1733" s="282"/>
    </row>
    <row r="1734" spans="2:2">
      <c r="B1734" s="282"/>
    </row>
    <row r="1735" spans="2:2">
      <c r="B1735" s="282"/>
    </row>
    <row r="1736" spans="2:2">
      <c r="B1736" s="282"/>
    </row>
    <row r="1737" spans="2:2">
      <c r="B1737" s="282"/>
    </row>
    <row r="1738" spans="2:2">
      <c r="B1738" s="282"/>
    </row>
    <row r="1739" spans="2:2">
      <c r="B1739" s="282"/>
    </row>
    <row r="1740" spans="2:2">
      <c r="B1740" s="282"/>
    </row>
    <row r="1741" spans="2:2">
      <c r="B1741" s="282"/>
    </row>
    <row r="1742" spans="2:2">
      <c r="B1742" s="282"/>
    </row>
    <row r="1743" spans="2:2">
      <c r="B1743" s="282"/>
    </row>
    <row r="1744" spans="2:2">
      <c r="B1744" s="282"/>
    </row>
    <row r="1745" spans="2:2">
      <c r="B1745" s="282"/>
    </row>
    <row r="1746" spans="2:2">
      <c r="B1746" s="282"/>
    </row>
    <row r="1747" spans="2:2">
      <c r="B1747" s="282"/>
    </row>
    <row r="1748" spans="2:2">
      <c r="B1748" s="282"/>
    </row>
    <row r="1749" spans="2:2">
      <c r="B1749" s="282"/>
    </row>
    <row r="1750" spans="2:2">
      <c r="B1750" s="282"/>
    </row>
    <row r="1751" spans="2:2">
      <c r="B1751" s="282"/>
    </row>
    <row r="1752" spans="2:2">
      <c r="B1752" s="282"/>
    </row>
    <row r="1753" spans="2:2">
      <c r="B1753" s="282"/>
    </row>
    <row r="1754" spans="2:2">
      <c r="B1754" s="282"/>
    </row>
    <row r="1755" spans="2:2">
      <c r="B1755" s="282"/>
    </row>
    <row r="1756" spans="2:2">
      <c r="B1756" s="282"/>
    </row>
    <row r="1757" spans="2:2">
      <c r="B1757" s="282"/>
    </row>
    <row r="1758" spans="2:2">
      <c r="B1758" s="282"/>
    </row>
    <row r="1759" spans="2:2">
      <c r="B1759" s="282"/>
    </row>
    <row r="1760" spans="2:2">
      <c r="B1760" s="282"/>
    </row>
    <row r="1761" spans="2:2">
      <c r="B1761" s="282"/>
    </row>
    <row r="1762" spans="2:2">
      <c r="B1762" s="282"/>
    </row>
    <row r="1763" spans="2:2">
      <c r="B1763" s="282"/>
    </row>
    <row r="1764" spans="2:2">
      <c r="B1764" s="282"/>
    </row>
    <row r="1765" spans="2:2">
      <c r="B1765" s="282"/>
    </row>
    <row r="1766" spans="2:2">
      <c r="B1766" s="282"/>
    </row>
    <row r="1767" spans="2:2">
      <c r="B1767" s="282"/>
    </row>
    <row r="1768" spans="2:2">
      <c r="B1768" s="282"/>
    </row>
    <row r="1769" spans="2:2">
      <c r="B1769" s="282"/>
    </row>
    <row r="1770" spans="2:2">
      <c r="B1770" s="282"/>
    </row>
    <row r="1771" spans="2:2">
      <c r="B1771" s="282"/>
    </row>
    <row r="1772" spans="2:2">
      <c r="B1772" s="282"/>
    </row>
    <row r="1773" spans="2:2">
      <c r="B1773" s="282"/>
    </row>
    <row r="1774" spans="2:2">
      <c r="B1774" s="282"/>
    </row>
    <row r="1775" spans="2:2">
      <c r="B1775" s="282"/>
    </row>
    <row r="1776" spans="2:2">
      <c r="B1776" s="282"/>
    </row>
    <row r="1777" spans="2:2">
      <c r="B1777" s="282"/>
    </row>
    <row r="1778" spans="2:2">
      <c r="B1778" s="282"/>
    </row>
    <row r="1779" spans="2:2">
      <c r="B1779" s="282"/>
    </row>
    <row r="1780" spans="2:2">
      <c r="B1780" s="282"/>
    </row>
    <row r="1781" spans="2:2">
      <c r="B1781" s="282"/>
    </row>
    <row r="1782" spans="2:2">
      <c r="B1782" s="282"/>
    </row>
    <row r="1783" spans="2:2">
      <c r="B1783" s="282"/>
    </row>
    <row r="1784" spans="2:2">
      <c r="B1784" s="282"/>
    </row>
    <row r="1785" spans="2:2">
      <c r="B1785" s="282"/>
    </row>
    <row r="1786" spans="2:2">
      <c r="B1786" s="282"/>
    </row>
    <row r="1787" spans="2:2">
      <c r="B1787" s="282"/>
    </row>
    <row r="1788" spans="2:2">
      <c r="B1788" s="282"/>
    </row>
    <row r="1789" spans="2:2">
      <c r="B1789" s="282"/>
    </row>
    <row r="1790" spans="2:2">
      <c r="B1790" s="282"/>
    </row>
    <row r="1791" spans="2:2">
      <c r="B1791" s="282"/>
    </row>
    <row r="1792" spans="2:2">
      <c r="B1792" s="282"/>
    </row>
    <row r="1793" spans="2:2">
      <c r="B1793" s="282"/>
    </row>
    <row r="1794" spans="2:2">
      <c r="B1794" s="282"/>
    </row>
    <row r="1795" spans="2:2">
      <c r="B1795" s="282"/>
    </row>
    <row r="1796" spans="2:2">
      <c r="B1796" s="282"/>
    </row>
    <row r="1797" spans="2:2">
      <c r="B1797" s="282"/>
    </row>
    <row r="1798" spans="2:2">
      <c r="B1798" s="282"/>
    </row>
    <row r="1799" spans="2:2">
      <c r="B1799" s="282"/>
    </row>
    <row r="1800" spans="2:2">
      <c r="B1800" s="282"/>
    </row>
    <row r="1801" spans="2:2">
      <c r="B1801" s="282"/>
    </row>
    <row r="1802" spans="2:2">
      <c r="B1802" s="282"/>
    </row>
    <row r="1803" spans="2:2">
      <c r="B1803" s="282"/>
    </row>
    <row r="1804" spans="2:2">
      <c r="B1804" s="282"/>
    </row>
    <row r="1805" spans="2:2">
      <c r="B1805" s="282"/>
    </row>
    <row r="1806" spans="2:2">
      <c r="B1806" s="282"/>
    </row>
    <row r="1807" spans="2:2">
      <c r="B1807" s="282"/>
    </row>
    <row r="1808" spans="2:2">
      <c r="B1808" s="282"/>
    </row>
    <row r="1809" spans="2:2">
      <c r="B1809" s="282"/>
    </row>
    <row r="1810" spans="2:2">
      <c r="B1810" s="282"/>
    </row>
    <row r="1811" spans="2:2">
      <c r="B1811" s="282"/>
    </row>
    <row r="1812" spans="2:2">
      <c r="B1812" s="282"/>
    </row>
    <row r="1813" spans="2:2">
      <c r="B1813" s="282"/>
    </row>
    <row r="1814" spans="2:2">
      <c r="B1814" s="282"/>
    </row>
    <row r="1815" spans="2:2">
      <c r="B1815" s="282"/>
    </row>
    <row r="1816" spans="2:2">
      <c r="B1816" s="282"/>
    </row>
    <row r="1817" spans="2:2">
      <c r="B1817" s="282"/>
    </row>
    <row r="1818" spans="2:2">
      <c r="B1818" s="282"/>
    </row>
    <row r="1819" spans="2:2">
      <c r="B1819" s="282"/>
    </row>
    <row r="1820" spans="2:2">
      <c r="B1820" s="282"/>
    </row>
    <row r="1821" spans="2:2">
      <c r="B1821" s="282"/>
    </row>
    <row r="1822" spans="2:2">
      <c r="B1822" s="282"/>
    </row>
    <row r="1823" spans="2:2">
      <c r="B1823" s="282"/>
    </row>
    <row r="1824" spans="2:2">
      <c r="B1824" s="282"/>
    </row>
    <row r="1825" spans="2:2">
      <c r="B1825" s="282"/>
    </row>
    <row r="1826" spans="2:2">
      <c r="B1826" s="282"/>
    </row>
    <row r="1827" spans="2:2">
      <c r="B1827" s="282"/>
    </row>
    <row r="1828" spans="2:2">
      <c r="B1828" s="282"/>
    </row>
    <row r="1829" spans="2:2">
      <c r="B1829" s="282"/>
    </row>
    <row r="1830" spans="2:2">
      <c r="B1830" s="282"/>
    </row>
    <row r="1831" spans="2:2">
      <c r="B1831" s="282"/>
    </row>
    <row r="1832" spans="2:2">
      <c r="B1832" s="282"/>
    </row>
    <row r="1833" spans="2:2">
      <c r="B1833" s="282"/>
    </row>
    <row r="1834" spans="2:2">
      <c r="B1834" s="282"/>
    </row>
    <row r="1835" spans="2:2">
      <c r="B1835" s="282"/>
    </row>
    <row r="1836" spans="2:2">
      <c r="B1836" s="282"/>
    </row>
    <row r="1837" spans="2:2">
      <c r="B1837" s="282"/>
    </row>
    <row r="1838" spans="2:2">
      <c r="B1838" s="282"/>
    </row>
    <row r="1839" spans="2:2">
      <c r="B1839" s="282"/>
    </row>
    <row r="1840" spans="2:2">
      <c r="B1840" s="282"/>
    </row>
    <row r="1841" spans="2:2">
      <c r="B1841" s="282"/>
    </row>
    <row r="1842" spans="2:2">
      <c r="B1842" s="282"/>
    </row>
    <row r="1843" spans="2:2">
      <c r="B1843" s="282"/>
    </row>
    <row r="1844" spans="2:2">
      <c r="B1844" s="282"/>
    </row>
    <row r="1845" spans="2:2">
      <c r="B1845" s="282"/>
    </row>
    <row r="1846" spans="2:2">
      <c r="B1846" s="282"/>
    </row>
    <row r="1847" spans="2:2">
      <c r="B1847" s="282"/>
    </row>
    <row r="1848" spans="2:2">
      <c r="B1848" s="282"/>
    </row>
    <row r="1849" spans="2:2">
      <c r="B1849" s="282"/>
    </row>
    <row r="1850" spans="2:2">
      <c r="B1850" s="282"/>
    </row>
    <row r="1851" spans="2:2">
      <c r="B1851" s="282"/>
    </row>
    <row r="1852" spans="2:2">
      <c r="B1852" s="282"/>
    </row>
    <row r="1853" spans="2:2">
      <c r="B1853" s="282"/>
    </row>
    <row r="1854" spans="2:2">
      <c r="B1854" s="282"/>
    </row>
    <row r="1855" spans="2:2">
      <c r="B1855" s="282"/>
    </row>
    <row r="1856" spans="2:2">
      <c r="B1856" s="282"/>
    </row>
    <row r="1857" spans="2:2">
      <c r="B1857" s="282"/>
    </row>
    <row r="1858" spans="2:2">
      <c r="B1858" s="282"/>
    </row>
    <row r="1859" spans="2:2">
      <c r="B1859" s="282"/>
    </row>
    <row r="1860" spans="2:2">
      <c r="B1860" s="282"/>
    </row>
    <row r="1861" spans="2:2">
      <c r="B1861" s="282"/>
    </row>
    <row r="1862" spans="2:2">
      <c r="B1862" s="282"/>
    </row>
    <row r="1863" spans="2:2">
      <c r="B1863" s="282"/>
    </row>
    <row r="1864" spans="2:2">
      <c r="B1864" s="282"/>
    </row>
    <row r="1865" spans="2:2">
      <c r="B1865" s="282"/>
    </row>
    <row r="1866" spans="2:2">
      <c r="B1866" s="282"/>
    </row>
    <row r="1867" spans="2:2">
      <c r="B1867" s="282"/>
    </row>
    <row r="1868" spans="2:2">
      <c r="B1868" s="282"/>
    </row>
    <row r="1869" spans="2:2">
      <c r="B1869" s="282"/>
    </row>
    <row r="1870" spans="2:2">
      <c r="B1870" s="282"/>
    </row>
    <row r="1871" spans="2:2">
      <c r="B1871" s="282"/>
    </row>
    <row r="1872" spans="2:2">
      <c r="B1872" s="282"/>
    </row>
    <row r="1873" spans="2:2">
      <c r="B1873" s="282"/>
    </row>
    <row r="1874" spans="2:2">
      <c r="B1874" s="282"/>
    </row>
    <row r="1875" spans="2:2">
      <c r="B1875" s="282"/>
    </row>
    <row r="1876" spans="2:2">
      <c r="B1876" s="282"/>
    </row>
    <row r="1877" spans="2:2">
      <c r="B1877" s="282"/>
    </row>
    <row r="1878" spans="2:2">
      <c r="B1878" s="282"/>
    </row>
    <row r="1879" spans="2:2">
      <c r="B1879" s="282"/>
    </row>
    <row r="1880" spans="2:2">
      <c r="B1880" s="282"/>
    </row>
    <row r="1881" spans="2:2">
      <c r="B1881" s="282"/>
    </row>
    <row r="1882" spans="2:2">
      <c r="B1882" s="282"/>
    </row>
    <row r="1883" spans="2:2">
      <c r="B1883" s="282"/>
    </row>
    <row r="1884" spans="2:2">
      <c r="B1884" s="282"/>
    </row>
    <row r="1885" spans="2:2">
      <c r="B1885" s="282"/>
    </row>
    <row r="1886" spans="2:2">
      <c r="B1886" s="282"/>
    </row>
    <row r="1887" spans="2:2">
      <c r="B1887" s="282"/>
    </row>
    <row r="1888" spans="2:2">
      <c r="B1888" s="282"/>
    </row>
    <row r="1889" spans="2:2">
      <c r="B1889" s="282"/>
    </row>
    <row r="1890" spans="2:2">
      <c r="B1890" s="282"/>
    </row>
    <row r="1891" spans="2:2">
      <c r="B1891" s="282"/>
    </row>
    <row r="1892" spans="2:2">
      <c r="B1892" s="282"/>
    </row>
    <row r="1893" spans="2:2">
      <c r="B1893" s="282"/>
    </row>
    <row r="1894" spans="2:2">
      <c r="B1894" s="282"/>
    </row>
    <row r="1895" spans="2:2">
      <c r="B1895" s="282"/>
    </row>
    <row r="1896" spans="2:2">
      <c r="B1896" s="282"/>
    </row>
    <row r="1897" spans="2:2">
      <c r="B1897" s="282"/>
    </row>
    <row r="1898" spans="2:2">
      <c r="B1898" s="282"/>
    </row>
    <row r="1899" spans="2:2">
      <c r="B1899" s="282"/>
    </row>
    <row r="1900" spans="2:2">
      <c r="B1900" s="282"/>
    </row>
    <row r="1901" spans="2:2">
      <c r="B1901" s="282"/>
    </row>
    <row r="1902" spans="2:2">
      <c r="B1902" s="282"/>
    </row>
    <row r="1903" spans="2:2">
      <c r="B1903" s="282"/>
    </row>
    <row r="1904" spans="2:2">
      <c r="B1904" s="282"/>
    </row>
    <row r="1905" spans="2:2">
      <c r="B1905" s="282"/>
    </row>
    <row r="1906" spans="2:2">
      <c r="B1906" s="282"/>
    </row>
    <row r="1907" spans="2:2">
      <c r="B1907" s="282"/>
    </row>
    <row r="1908" spans="2:2">
      <c r="B1908" s="282"/>
    </row>
    <row r="1909" spans="2:2">
      <c r="B1909" s="282"/>
    </row>
    <row r="1910" spans="2:2">
      <c r="B1910" s="282"/>
    </row>
    <row r="1911" spans="2:2">
      <c r="B1911" s="282"/>
    </row>
    <row r="1912" spans="2:2">
      <c r="B1912" s="282"/>
    </row>
    <row r="1913" spans="2:2">
      <c r="B1913" s="282"/>
    </row>
    <row r="1914" spans="2:2">
      <c r="B1914" s="282"/>
    </row>
    <row r="1915" spans="2:2">
      <c r="B1915" s="282"/>
    </row>
    <row r="1916" spans="2:2">
      <c r="B1916" s="282"/>
    </row>
    <row r="1917" spans="2:2">
      <c r="B1917" s="282"/>
    </row>
    <row r="1918" spans="2:2">
      <c r="B1918" s="282"/>
    </row>
    <row r="1919" spans="2:2">
      <c r="B1919" s="282"/>
    </row>
    <row r="1920" spans="2:2">
      <c r="B1920" s="282"/>
    </row>
    <row r="1921" spans="2:2">
      <c r="B1921" s="282"/>
    </row>
    <row r="1922" spans="2:2">
      <c r="B1922" s="282"/>
    </row>
    <row r="1923" spans="2:2">
      <c r="B1923" s="282"/>
    </row>
    <row r="1924" spans="2:2">
      <c r="B1924" s="282"/>
    </row>
    <row r="1925" spans="2:2">
      <c r="B1925" s="282"/>
    </row>
    <row r="1926" spans="2:2">
      <c r="B1926" s="282"/>
    </row>
    <row r="1927" spans="2:2">
      <c r="B1927" s="282"/>
    </row>
    <row r="1928" spans="2:2">
      <c r="B1928" s="282"/>
    </row>
    <row r="1929" spans="2:2">
      <c r="B1929" s="282"/>
    </row>
    <row r="1930" spans="2:2">
      <c r="B1930" s="282"/>
    </row>
    <row r="1931" spans="2:2">
      <c r="B1931" s="282"/>
    </row>
    <row r="1932" spans="2:2">
      <c r="B1932" s="282"/>
    </row>
    <row r="1933" spans="2:2">
      <c r="B1933" s="282"/>
    </row>
    <row r="1934" spans="2:2">
      <c r="B1934" s="282"/>
    </row>
    <row r="1935" spans="2:2">
      <c r="B1935" s="282"/>
    </row>
    <row r="1936" spans="2:2">
      <c r="B1936" s="282"/>
    </row>
    <row r="1937" spans="2:2">
      <c r="B1937" s="282"/>
    </row>
    <row r="1938" spans="2:2">
      <c r="B1938" s="282"/>
    </row>
    <row r="1939" spans="2:2">
      <c r="B1939" s="282"/>
    </row>
    <row r="1940" spans="2:2">
      <c r="B1940" s="282"/>
    </row>
    <row r="1941" spans="2:2">
      <c r="B1941" s="282"/>
    </row>
    <row r="1942" spans="2:2">
      <c r="B1942" s="282"/>
    </row>
    <row r="1943" spans="2:2">
      <c r="B1943" s="282"/>
    </row>
    <row r="1944" spans="2:2">
      <c r="B1944" s="282"/>
    </row>
    <row r="1945" spans="2:2">
      <c r="B1945" s="282"/>
    </row>
    <row r="1946" spans="2:2">
      <c r="B1946" s="282"/>
    </row>
    <row r="1947" spans="2:2">
      <c r="B1947" s="282"/>
    </row>
    <row r="1948" spans="2:2">
      <c r="B1948" s="282"/>
    </row>
    <row r="1949" spans="2:2">
      <c r="B1949" s="282"/>
    </row>
    <row r="1950" spans="2:2">
      <c r="B1950" s="282"/>
    </row>
    <row r="1951" spans="2:2">
      <c r="B1951" s="282"/>
    </row>
    <row r="1952" spans="2:2">
      <c r="B1952" s="282"/>
    </row>
    <row r="1953" spans="2:2">
      <c r="B1953" s="282"/>
    </row>
    <row r="1954" spans="2:2">
      <c r="B1954" s="282"/>
    </row>
    <row r="1955" spans="2:2">
      <c r="B1955" s="282"/>
    </row>
    <row r="1956" spans="2:2">
      <c r="B1956" s="282"/>
    </row>
    <row r="1957" spans="2:2">
      <c r="B1957" s="282"/>
    </row>
    <row r="1958" spans="2:2">
      <c r="B1958" s="282"/>
    </row>
    <row r="1959" spans="2:2">
      <c r="B1959" s="282"/>
    </row>
    <row r="1960" spans="2:2">
      <c r="B1960" s="282"/>
    </row>
    <row r="1961" spans="2:2">
      <c r="B1961" s="282"/>
    </row>
    <row r="1962" spans="2:2">
      <c r="B1962" s="282"/>
    </row>
    <row r="1963" spans="2:2">
      <c r="B1963" s="282"/>
    </row>
    <row r="1964" spans="2:2">
      <c r="B1964" s="282"/>
    </row>
    <row r="1965" spans="2:2">
      <c r="B1965" s="282"/>
    </row>
    <row r="1966" spans="2:2">
      <c r="B1966" s="282"/>
    </row>
    <row r="1967" spans="2:2">
      <c r="B1967" s="282"/>
    </row>
    <row r="1968" spans="2:2">
      <c r="B1968" s="282"/>
    </row>
    <row r="1969" spans="2:2">
      <c r="B1969" s="282"/>
    </row>
    <row r="1970" spans="2:2">
      <c r="B1970" s="282"/>
    </row>
    <row r="1971" spans="2:2">
      <c r="B1971" s="282"/>
    </row>
    <row r="1972" spans="2:2">
      <c r="B1972" s="282"/>
    </row>
    <row r="1973" spans="2:2">
      <c r="B1973" s="282"/>
    </row>
    <row r="1974" spans="2:2">
      <c r="B1974" s="282"/>
    </row>
    <row r="1975" spans="2:2">
      <c r="B1975" s="282"/>
    </row>
    <row r="1976" spans="2:2">
      <c r="B1976" s="282"/>
    </row>
    <row r="1977" spans="2:2">
      <c r="B1977" s="282"/>
    </row>
    <row r="1978" spans="2:2">
      <c r="B1978" s="282"/>
    </row>
    <row r="1979" spans="2:2">
      <c r="B1979" s="282"/>
    </row>
    <row r="1980" spans="2:2">
      <c r="B1980" s="282"/>
    </row>
    <row r="1981" spans="2:2">
      <c r="B1981" s="282"/>
    </row>
    <row r="1982" spans="2:2">
      <c r="B1982" s="282"/>
    </row>
    <row r="1983" spans="2:2">
      <c r="B1983" s="282"/>
    </row>
    <row r="1984" spans="2:2">
      <c r="B1984" s="282"/>
    </row>
    <row r="1985" spans="2:2">
      <c r="B1985" s="282"/>
    </row>
    <row r="1986" spans="2:2">
      <c r="B1986" s="282"/>
    </row>
    <row r="1987" spans="2:2">
      <c r="B1987" s="282"/>
    </row>
    <row r="1988" spans="2:2">
      <c r="B1988" s="282"/>
    </row>
    <row r="1989" spans="2:2">
      <c r="B1989" s="282"/>
    </row>
    <row r="1990" spans="2:2">
      <c r="B1990" s="282"/>
    </row>
    <row r="1991" spans="2:2">
      <c r="B1991" s="282"/>
    </row>
    <row r="1992" spans="2:2">
      <c r="B1992" s="282"/>
    </row>
    <row r="1993" spans="2:2">
      <c r="B1993" s="282"/>
    </row>
    <row r="1994" spans="2:2">
      <c r="B1994" s="282"/>
    </row>
    <row r="1995" spans="2:2">
      <c r="B1995" s="282"/>
    </row>
    <row r="1996" spans="2:2">
      <c r="B1996" s="282"/>
    </row>
    <row r="1997" spans="2:2">
      <c r="B1997" s="282"/>
    </row>
    <row r="1998" spans="2:2">
      <c r="B1998" s="282"/>
    </row>
    <row r="1999" spans="2:2">
      <c r="B1999" s="282"/>
    </row>
    <row r="2000" spans="2:2">
      <c r="B2000" s="282"/>
    </row>
    <row r="2001" spans="2:2">
      <c r="B2001" s="282"/>
    </row>
    <row r="2002" spans="2:2">
      <c r="B2002" s="282"/>
    </row>
    <row r="2003" spans="2:2">
      <c r="B2003" s="282"/>
    </row>
    <row r="2004" spans="2:2">
      <c r="B2004" s="282"/>
    </row>
    <row r="2005" spans="2:2">
      <c r="B2005" s="282"/>
    </row>
    <row r="2006" spans="2:2">
      <c r="B2006" s="282"/>
    </row>
    <row r="2007" spans="2:2">
      <c r="B2007" s="282"/>
    </row>
    <row r="2008" spans="2:2">
      <c r="B2008" s="282"/>
    </row>
    <row r="2009" spans="2:2">
      <c r="B2009" s="282"/>
    </row>
    <row r="2010" spans="2:2">
      <c r="B2010" s="282"/>
    </row>
    <row r="2011" spans="2:2">
      <c r="B2011" s="282"/>
    </row>
    <row r="2012" spans="2:2">
      <c r="B2012" s="282"/>
    </row>
    <row r="2013" spans="2:2">
      <c r="B2013" s="282"/>
    </row>
    <row r="2014" spans="2:2">
      <c r="B2014" s="282"/>
    </row>
    <row r="2015" spans="2:2">
      <c r="B2015" s="282"/>
    </row>
    <row r="2016" spans="2:2">
      <c r="B2016" s="282"/>
    </row>
    <row r="2017" spans="2:2">
      <c r="B2017" s="282"/>
    </row>
    <row r="2018" spans="2:2">
      <c r="B2018" s="282"/>
    </row>
    <row r="2019" spans="2:2">
      <c r="B2019" s="282"/>
    </row>
    <row r="2020" spans="2:2">
      <c r="B2020" s="282"/>
    </row>
    <row r="2021" spans="2:2">
      <c r="B2021" s="282"/>
    </row>
    <row r="2022" spans="2:2">
      <c r="B2022" s="282"/>
    </row>
    <row r="2023" spans="2:2">
      <c r="B2023" s="282"/>
    </row>
    <row r="2024" spans="2:2">
      <c r="B2024" s="282"/>
    </row>
    <row r="2025" spans="2:2">
      <c r="B2025" s="282"/>
    </row>
    <row r="2026" spans="2:2">
      <c r="B2026" s="282"/>
    </row>
    <row r="2027" spans="2:2">
      <c r="B2027" s="282"/>
    </row>
    <row r="2028" spans="2:2">
      <c r="B2028" s="282"/>
    </row>
    <row r="2029" spans="2:2">
      <c r="B2029" s="282"/>
    </row>
    <row r="2030" spans="2:2">
      <c r="B2030" s="282"/>
    </row>
    <row r="2031" spans="2:2">
      <c r="B2031" s="282"/>
    </row>
    <row r="2032" spans="2:2">
      <c r="B2032" s="282"/>
    </row>
    <row r="2033" spans="2:2">
      <c r="B2033" s="282"/>
    </row>
    <row r="2034" spans="2:2">
      <c r="B2034" s="282"/>
    </row>
    <row r="2035" spans="2:2">
      <c r="B2035" s="282"/>
    </row>
    <row r="2036" spans="2:2">
      <c r="B2036" s="282"/>
    </row>
    <row r="2037" spans="2:2">
      <c r="B2037" s="282"/>
    </row>
    <row r="2038" spans="2:2">
      <c r="B2038" s="282"/>
    </row>
    <row r="2039" spans="2:2">
      <c r="B2039" s="282"/>
    </row>
    <row r="2040" spans="2:2">
      <c r="B2040" s="282"/>
    </row>
    <row r="2041" spans="2:2">
      <c r="B2041" s="282"/>
    </row>
    <row r="2042" spans="2:2">
      <c r="B2042" s="282"/>
    </row>
    <row r="2043" spans="2:2">
      <c r="B2043" s="282"/>
    </row>
    <row r="2044" spans="2:2">
      <c r="B2044" s="282"/>
    </row>
    <row r="2045" spans="2:2">
      <c r="B2045" s="282"/>
    </row>
    <row r="2046" spans="2:2">
      <c r="B2046" s="282"/>
    </row>
    <row r="2047" spans="2:2">
      <c r="B2047" s="282"/>
    </row>
    <row r="2048" spans="2:2">
      <c r="B2048" s="282"/>
    </row>
    <row r="2049" spans="2:2">
      <c r="B2049" s="282"/>
    </row>
    <row r="2050" spans="2:2">
      <c r="B2050" s="282"/>
    </row>
    <row r="2051" spans="2:2">
      <c r="B2051" s="282"/>
    </row>
    <row r="2052" spans="2:2">
      <c r="B2052" s="282"/>
    </row>
    <row r="2053" spans="2:2">
      <c r="B2053" s="282"/>
    </row>
    <row r="2054" spans="2:2">
      <c r="B2054" s="282"/>
    </row>
    <row r="2055" spans="2:2">
      <c r="B2055" s="282"/>
    </row>
    <row r="2056" spans="2:2">
      <c r="B2056" s="282"/>
    </row>
    <row r="2057" spans="2:2">
      <c r="B2057" s="282"/>
    </row>
    <row r="2058" spans="2:2">
      <c r="B2058" s="282"/>
    </row>
    <row r="2059" spans="2:2">
      <c r="B2059" s="282"/>
    </row>
    <row r="2060" spans="2:2">
      <c r="B2060" s="282"/>
    </row>
    <row r="2061" spans="2:2">
      <c r="B2061" s="282"/>
    </row>
    <row r="2062" spans="2:2">
      <c r="B2062" s="282"/>
    </row>
    <row r="2063" spans="2:2">
      <c r="B2063" s="282"/>
    </row>
    <row r="2064" spans="2:2">
      <c r="B2064" s="282"/>
    </row>
    <row r="2065" spans="2:2">
      <c r="B2065" s="282"/>
    </row>
    <row r="2066" spans="2:2">
      <c r="B2066" s="282"/>
    </row>
    <row r="2067" spans="2:2">
      <c r="B2067" s="282"/>
    </row>
    <row r="2068" spans="2:2">
      <c r="B2068" s="282"/>
    </row>
    <row r="2069" spans="2:2">
      <c r="B2069" s="282"/>
    </row>
    <row r="2070" spans="2:2">
      <c r="B2070" s="282"/>
    </row>
    <row r="2071" spans="2:2">
      <c r="B2071" s="282"/>
    </row>
    <row r="2072" spans="2:2">
      <c r="B2072" s="282"/>
    </row>
    <row r="2073" spans="2:2">
      <c r="B2073" s="282"/>
    </row>
    <row r="2074" spans="2:2">
      <c r="B2074" s="282"/>
    </row>
    <row r="2075" spans="2:2">
      <c r="B2075" s="282"/>
    </row>
    <row r="2076" spans="2:2">
      <c r="B2076" s="282"/>
    </row>
    <row r="2077" spans="2:2">
      <c r="B2077" s="282"/>
    </row>
    <row r="2078" spans="2:2">
      <c r="B2078" s="282"/>
    </row>
    <row r="2079" spans="2:2">
      <c r="B2079" s="282"/>
    </row>
    <row r="2080" spans="2:2">
      <c r="B2080" s="282"/>
    </row>
    <row r="2081" spans="2:2">
      <c r="B2081" s="282"/>
    </row>
    <row r="2082" spans="2:2">
      <c r="B2082" s="282"/>
    </row>
    <row r="2083" spans="2:2">
      <c r="B2083" s="282"/>
    </row>
    <row r="2084" spans="2:2">
      <c r="B2084" s="282"/>
    </row>
    <row r="2085" spans="2:2">
      <c r="B2085" s="282"/>
    </row>
    <row r="2086" spans="2:2">
      <c r="B2086" s="282"/>
    </row>
    <row r="2087" spans="2:2">
      <c r="B2087" s="282"/>
    </row>
    <row r="2088" spans="2:2">
      <c r="B2088" s="282"/>
    </row>
    <row r="2089" spans="2:2">
      <c r="B2089" s="282"/>
    </row>
    <row r="2090" spans="2:2">
      <c r="B2090" s="282"/>
    </row>
    <row r="2091" spans="2:2">
      <c r="B2091" s="282"/>
    </row>
    <row r="2092" spans="2:2">
      <c r="B2092" s="282"/>
    </row>
    <row r="2093" spans="2:2">
      <c r="B2093" s="282"/>
    </row>
    <row r="2094" spans="2:2">
      <c r="B2094" s="282"/>
    </row>
    <row r="2095" spans="2:2">
      <c r="B2095" s="282"/>
    </row>
    <row r="2096" spans="2:2">
      <c r="B2096" s="282"/>
    </row>
    <row r="2097" spans="2:2">
      <c r="B2097" s="282"/>
    </row>
    <row r="2098" spans="2:2">
      <c r="B2098" s="282"/>
    </row>
    <row r="2099" spans="2:2">
      <c r="B2099" s="282"/>
    </row>
    <row r="2100" spans="2:2">
      <c r="B2100" s="282"/>
    </row>
    <row r="2101" spans="2:2">
      <c r="B2101" s="282"/>
    </row>
    <row r="2102" spans="2:2">
      <c r="B2102" s="282"/>
    </row>
    <row r="2103" spans="2:2">
      <c r="B2103" s="282"/>
    </row>
    <row r="2104" spans="2:2">
      <c r="B2104" s="282"/>
    </row>
    <row r="2105" spans="2:2">
      <c r="B2105" s="282"/>
    </row>
    <row r="2106" spans="2:2">
      <c r="B2106" s="282"/>
    </row>
    <row r="2107" spans="2:2">
      <c r="B2107" s="282"/>
    </row>
    <row r="2108" spans="2:2">
      <c r="B2108" s="282"/>
    </row>
    <row r="2109" spans="2:2">
      <c r="B2109" s="282"/>
    </row>
    <row r="2110" spans="2:2">
      <c r="B2110" s="282"/>
    </row>
    <row r="2111" spans="2:2">
      <c r="B2111" s="282"/>
    </row>
    <row r="2112" spans="2:2">
      <c r="B2112" s="282"/>
    </row>
    <row r="2113" spans="2:2">
      <c r="B2113" s="282"/>
    </row>
    <row r="2114" spans="2:2">
      <c r="B2114" s="282"/>
    </row>
    <row r="2115" spans="2:2">
      <c r="B2115" s="282"/>
    </row>
    <row r="2116" spans="2:2">
      <c r="B2116" s="282"/>
    </row>
    <row r="2117" spans="2:2">
      <c r="B2117" s="282"/>
    </row>
    <row r="2118" spans="2:2">
      <c r="B2118" s="282"/>
    </row>
    <row r="2119" spans="2:2">
      <c r="B2119" s="282"/>
    </row>
    <row r="2120" spans="2:2">
      <c r="B2120" s="282"/>
    </row>
    <row r="2121" spans="2:2">
      <c r="B2121" s="282"/>
    </row>
    <row r="2122" spans="2:2">
      <c r="B2122" s="282"/>
    </row>
    <row r="2123" spans="2:2">
      <c r="B2123" s="282"/>
    </row>
    <row r="2124" spans="2:2">
      <c r="B2124" s="282"/>
    </row>
    <row r="2125" spans="2:2">
      <c r="B2125" s="282"/>
    </row>
    <row r="2126" spans="2:2">
      <c r="B2126" s="282"/>
    </row>
    <row r="2127" spans="2:2">
      <c r="B2127" s="282"/>
    </row>
    <row r="2128" spans="2:2">
      <c r="B2128" s="282"/>
    </row>
    <row r="2129" spans="2:2">
      <c r="B2129" s="282"/>
    </row>
    <row r="2130" spans="2:2">
      <c r="B2130" s="282"/>
    </row>
    <row r="2131" spans="2:2">
      <c r="B2131" s="282"/>
    </row>
    <row r="2132" spans="2:2">
      <c r="B2132" s="282"/>
    </row>
    <row r="2133" spans="2:2">
      <c r="B2133" s="282"/>
    </row>
    <row r="2134" spans="2:2">
      <c r="B2134" s="282"/>
    </row>
    <row r="2135" spans="2:2">
      <c r="B2135" s="282"/>
    </row>
    <row r="2136" spans="2:2">
      <c r="B2136" s="282"/>
    </row>
    <row r="2137" spans="2:2">
      <c r="B2137" s="282"/>
    </row>
    <row r="2138" spans="2:2">
      <c r="B2138" s="282"/>
    </row>
    <row r="2139" spans="2:2">
      <c r="B2139" s="282"/>
    </row>
    <row r="2140" spans="2:2">
      <c r="B2140" s="282"/>
    </row>
    <row r="2141" spans="2:2">
      <c r="B2141" s="282"/>
    </row>
    <row r="2142" spans="2:2">
      <c r="B2142" s="282"/>
    </row>
    <row r="2143" spans="2:2">
      <c r="B2143" s="282"/>
    </row>
    <row r="2144" spans="2:2">
      <c r="B2144" s="282"/>
    </row>
    <row r="2145" spans="2:2">
      <c r="B2145" s="282"/>
    </row>
    <row r="2146" spans="2:2">
      <c r="B2146" s="282"/>
    </row>
    <row r="2147" spans="2:2">
      <c r="B2147" s="282"/>
    </row>
    <row r="2148" spans="2:2">
      <c r="B2148" s="282"/>
    </row>
    <row r="2149" spans="2:2">
      <c r="B2149" s="282"/>
    </row>
    <row r="2150" spans="2:2">
      <c r="B2150" s="282"/>
    </row>
    <row r="2151" spans="2:2">
      <c r="B2151" s="282"/>
    </row>
    <row r="2152" spans="2:2">
      <c r="B2152" s="282"/>
    </row>
    <row r="2153" spans="2:2">
      <c r="B2153" s="282"/>
    </row>
    <row r="2154" spans="2:2">
      <c r="B2154" s="282"/>
    </row>
    <row r="2155" spans="2:2">
      <c r="B2155" s="282"/>
    </row>
    <row r="2156" spans="2:2">
      <c r="B2156" s="282"/>
    </row>
    <row r="2157" spans="2:2">
      <c r="B2157" s="282"/>
    </row>
    <row r="2158" spans="2:2">
      <c r="B2158" s="282"/>
    </row>
    <row r="2159" spans="2:2">
      <c r="B2159" s="282"/>
    </row>
    <row r="2160" spans="2:2">
      <c r="B2160" s="282"/>
    </row>
    <row r="2161" spans="2:2">
      <c r="B2161" s="282"/>
    </row>
    <row r="2162" spans="2:2">
      <c r="B2162" s="282"/>
    </row>
    <row r="2163" spans="2:2">
      <c r="B2163" s="282"/>
    </row>
    <row r="2164" spans="2:2">
      <c r="B2164" s="282"/>
    </row>
    <row r="2165" spans="2:2">
      <c r="B2165" s="282"/>
    </row>
    <row r="2166" spans="2:2">
      <c r="B2166" s="282"/>
    </row>
    <row r="2167" spans="2:2">
      <c r="B2167" s="282"/>
    </row>
    <row r="2168" spans="2:2">
      <c r="B2168" s="282"/>
    </row>
    <row r="2169" spans="2:2">
      <c r="B2169" s="282"/>
    </row>
    <row r="2170" spans="2:2">
      <c r="B2170" s="282"/>
    </row>
    <row r="2171" spans="2:2">
      <c r="B2171" s="282"/>
    </row>
    <row r="2172" spans="2:2">
      <c r="B2172" s="282"/>
    </row>
    <row r="2173" spans="2:2">
      <c r="B2173" s="282"/>
    </row>
    <row r="2174" spans="2:2">
      <c r="B2174" s="282"/>
    </row>
    <row r="2175" spans="2:2">
      <c r="B2175" s="282"/>
    </row>
    <row r="2176" spans="2:2">
      <c r="B2176" s="282"/>
    </row>
    <row r="2177" spans="2:2">
      <c r="B2177" s="282"/>
    </row>
    <row r="2178" spans="2:2">
      <c r="B2178" s="282"/>
    </row>
    <row r="2179" spans="2:2">
      <c r="B2179" s="282"/>
    </row>
    <row r="2180" spans="2:2">
      <c r="B2180" s="282"/>
    </row>
    <row r="2181" spans="2:2">
      <c r="B2181" s="282"/>
    </row>
    <row r="2182" spans="2:2">
      <c r="B2182" s="282"/>
    </row>
    <row r="2183" spans="2:2">
      <c r="B2183" s="282"/>
    </row>
    <row r="2184" spans="2:2">
      <c r="B2184" s="282"/>
    </row>
    <row r="2185" spans="2:2">
      <c r="B2185" s="282"/>
    </row>
    <row r="2186" spans="2:2">
      <c r="B2186" s="282"/>
    </row>
    <row r="2187" spans="2:2">
      <c r="B2187" s="282"/>
    </row>
    <row r="2188" spans="2:2">
      <c r="B2188" s="282"/>
    </row>
    <row r="2189" spans="2:2">
      <c r="B2189" s="282"/>
    </row>
    <row r="2190" spans="2:2">
      <c r="B2190" s="282"/>
    </row>
    <row r="2191" spans="2:2">
      <c r="B2191" s="282"/>
    </row>
    <row r="2192" spans="2:2">
      <c r="B2192" s="282"/>
    </row>
    <row r="2193" spans="2:2">
      <c r="B2193" s="282"/>
    </row>
    <row r="2194" spans="2:2">
      <c r="B2194" s="282"/>
    </row>
    <row r="2195" spans="2:2">
      <c r="B2195" s="282"/>
    </row>
    <row r="2196" spans="2:2">
      <c r="B2196" s="282"/>
    </row>
    <row r="2197" spans="2:2">
      <c r="B2197" s="282"/>
    </row>
    <row r="2198" spans="2:2">
      <c r="B2198" s="282"/>
    </row>
    <row r="2199" spans="2:2">
      <c r="B2199" s="282"/>
    </row>
    <row r="2200" spans="2:2">
      <c r="B2200" s="282"/>
    </row>
    <row r="2201" spans="2:2">
      <c r="B2201" s="282"/>
    </row>
    <row r="2202" spans="2:2">
      <c r="B2202" s="282"/>
    </row>
    <row r="2203" spans="2:2">
      <c r="B2203" s="282"/>
    </row>
    <row r="2204" spans="2:2">
      <c r="B2204" s="282"/>
    </row>
    <row r="2205" spans="2:2">
      <c r="B2205" s="282"/>
    </row>
    <row r="2206" spans="2:2">
      <c r="B2206" s="282"/>
    </row>
    <row r="2207" spans="2:2">
      <c r="B2207" s="282"/>
    </row>
    <row r="2208" spans="2:2">
      <c r="B2208" s="282"/>
    </row>
    <row r="2209" spans="2:2">
      <c r="B2209" s="282"/>
    </row>
    <row r="2210" spans="2:2">
      <c r="B2210" s="282"/>
    </row>
    <row r="2211" spans="2:2">
      <c r="B2211" s="282"/>
    </row>
    <row r="2212" spans="2:2">
      <c r="B2212" s="282"/>
    </row>
    <row r="2213" spans="2:2">
      <c r="B2213" s="282"/>
    </row>
    <row r="2214" spans="2:2">
      <c r="B2214" s="282"/>
    </row>
    <row r="2215" spans="2:2">
      <c r="B2215" s="282"/>
    </row>
    <row r="2216" spans="2:2">
      <c r="B2216" s="282"/>
    </row>
    <row r="2217" spans="2:2">
      <c r="B2217" s="282"/>
    </row>
    <row r="2218" spans="2:2">
      <c r="B2218" s="282"/>
    </row>
    <row r="2219" spans="2:2">
      <c r="B2219" s="282"/>
    </row>
    <row r="2220" spans="2:2">
      <c r="B2220" s="282"/>
    </row>
    <row r="2221" spans="2:2">
      <c r="B2221" s="282"/>
    </row>
    <row r="2222" spans="2:2">
      <c r="B2222" s="282"/>
    </row>
    <row r="2223" spans="2:2">
      <c r="B2223" s="282"/>
    </row>
    <row r="2224" spans="2:2">
      <c r="B2224" s="282"/>
    </row>
    <row r="2225" spans="2:2">
      <c r="B2225" s="282"/>
    </row>
    <row r="2226" spans="2:2">
      <c r="B2226" s="282"/>
    </row>
    <row r="2227" spans="2:2">
      <c r="B2227" s="282"/>
    </row>
    <row r="2228" spans="2:2">
      <c r="B2228" s="282"/>
    </row>
    <row r="2229" spans="2:2">
      <c r="B2229" s="282"/>
    </row>
    <row r="2230" spans="2:2">
      <c r="B2230" s="282"/>
    </row>
    <row r="2231" spans="2:2">
      <c r="B2231" s="282"/>
    </row>
    <row r="2232" spans="2:2">
      <c r="B2232" s="282"/>
    </row>
    <row r="2233" spans="2:2">
      <c r="B2233" s="282"/>
    </row>
    <row r="2234" spans="2:2">
      <c r="B2234" s="282"/>
    </row>
    <row r="2235" spans="2:2">
      <c r="B2235" s="282"/>
    </row>
    <row r="2236" spans="2:2">
      <c r="B2236" s="282"/>
    </row>
    <row r="2237" spans="2:2">
      <c r="B2237" s="282"/>
    </row>
    <row r="2238" spans="2:2">
      <c r="B2238" s="282"/>
    </row>
    <row r="2239" spans="2:2">
      <c r="B2239" s="282"/>
    </row>
    <row r="2240" spans="2:2">
      <c r="B2240" s="282"/>
    </row>
    <row r="2241" spans="2:2">
      <c r="B2241" s="282"/>
    </row>
    <row r="2242" spans="2:2">
      <c r="B2242" s="282"/>
    </row>
    <row r="2243" spans="2:2">
      <c r="B2243" s="282"/>
    </row>
    <row r="2244" spans="2:2">
      <c r="B2244" s="282"/>
    </row>
    <row r="2245" spans="2:2">
      <c r="B2245" s="282"/>
    </row>
    <row r="2246" spans="2:2">
      <c r="B2246" s="282"/>
    </row>
    <row r="2247" spans="2:2">
      <c r="B2247" s="282"/>
    </row>
    <row r="2248" spans="2:2">
      <c r="B2248" s="282"/>
    </row>
    <row r="2249" spans="2:2">
      <c r="B2249" s="282"/>
    </row>
    <row r="2250" spans="2:2">
      <c r="B2250" s="282"/>
    </row>
    <row r="2251" spans="2:2">
      <c r="B2251" s="282"/>
    </row>
    <row r="2252" spans="2:2">
      <c r="B2252" s="282"/>
    </row>
    <row r="2253" spans="2:2">
      <c r="B2253" s="282"/>
    </row>
    <row r="2254" spans="2:2">
      <c r="B2254" s="282"/>
    </row>
    <row r="2255" spans="2:2">
      <c r="B2255" s="282"/>
    </row>
    <row r="2256" spans="2:2">
      <c r="B2256" s="282"/>
    </row>
    <row r="2257" spans="2:2">
      <c r="B2257" s="282"/>
    </row>
    <row r="2258" spans="2:2">
      <c r="B2258" s="282"/>
    </row>
    <row r="2259" spans="2:2">
      <c r="B2259" s="282"/>
    </row>
    <row r="2260" spans="2:2">
      <c r="B2260" s="282"/>
    </row>
    <row r="2261" spans="2:2">
      <c r="B2261" s="282"/>
    </row>
    <row r="2262" spans="2:2">
      <c r="B2262" s="282"/>
    </row>
    <row r="2263" spans="2:2">
      <c r="B2263" s="282"/>
    </row>
    <row r="2264" spans="2:2">
      <c r="B2264" s="282"/>
    </row>
    <row r="2265" spans="2:2">
      <c r="B2265" s="282"/>
    </row>
    <row r="2266" spans="2:2">
      <c r="B2266" s="282"/>
    </row>
    <row r="2267" spans="2:2">
      <c r="B2267" s="282"/>
    </row>
    <row r="2268" spans="2:2">
      <c r="B2268" s="282"/>
    </row>
    <row r="2269" spans="2:2">
      <c r="B2269" s="282"/>
    </row>
    <row r="2270" spans="2:2">
      <c r="B2270" s="282"/>
    </row>
    <row r="2271" spans="2:2">
      <c r="B2271" s="282"/>
    </row>
    <row r="2272" spans="2:2">
      <c r="B2272" s="282"/>
    </row>
    <row r="2273" spans="2:2">
      <c r="B2273" s="282"/>
    </row>
    <row r="2274" spans="2:2">
      <c r="B2274" s="282"/>
    </row>
    <row r="2275" spans="2:2">
      <c r="B2275" s="282"/>
    </row>
    <row r="2276" spans="2:2">
      <c r="B2276" s="282"/>
    </row>
    <row r="2277" spans="2:2">
      <c r="B2277" s="282"/>
    </row>
    <row r="2278" spans="2:2">
      <c r="B2278" s="282"/>
    </row>
    <row r="2279" spans="2:2">
      <c r="B2279" s="282"/>
    </row>
    <row r="2280" spans="2:2">
      <c r="B2280" s="282"/>
    </row>
    <row r="2281" spans="2:2">
      <c r="B2281" s="282"/>
    </row>
    <row r="2282" spans="2:2">
      <c r="B2282" s="282"/>
    </row>
    <row r="2283" spans="2:2">
      <c r="B2283" s="282"/>
    </row>
    <row r="2284" spans="2:2">
      <c r="B2284" s="282"/>
    </row>
    <row r="2285" spans="2:2">
      <c r="B2285" s="282"/>
    </row>
    <row r="2286" spans="2:2">
      <c r="B2286" s="282"/>
    </row>
    <row r="2287" spans="2:2">
      <c r="B2287" s="282"/>
    </row>
    <row r="2288" spans="2:2">
      <c r="B2288" s="282"/>
    </row>
    <row r="2289" spans="2:2">
      <c r="B2289" s="282"/>
    </row>
    <row r="2290" spans="2:2">
      <c r="B2290" s="282"/>
    </row>
    <row r="2291" spans="2:2">
      <c r="B2291" s="282"/>
    </row>
    <row r="2292" spans="2:2">
      <c r="B2292" s="282"/>
    </row>
    <row r="2293" spans="2:2">
      <c r="B2293" s="282"/>
    </row>
    <row r="2294" spans="2:2">
      <c r="B2294" s="282"/>
    </row>
    <row r="2295" spans="2:2">
      <c r="B2295" s="282"/>
    </row>
    <row r="2296" spans="2:2">
      <c r="B2296" s="282"/>
    </row>
    <row r="2297" spans="2:2">
      <c r="B2297" s="282"/>
    </row>
    <row r="2298" spans="2:2">
      <c r="B2298" s="282"/>
    </row>
    <row r="2299" spans="2:2">
      <c r="B2299" s="282"/>
    </row>
    <row r="2300" spans="2:2">
      <c r="B2300" s="282"/>
    </row>
    <row r="2301" spans="2:2">
      <c r="B2301" s="282"/>
    </row>
    <row r="2302" spans="2:2">
      <c r="B2302" s="282"/>
    </row>
    <row r="2303" spans="2:2">
      <c r="B2303" s="282"/>
    </row>
    <row r="2304" spans="2:2">
      <c r="B2304" s="282"/>
    </row>
    <row r="2305" spans="2:2">
      <c r="B2305" s="282"/>
    </row>
    <row r="2306" spans="2:2">
      <c r="B2306" s="282"/>
    </row>
    <row r="2307" spans="2:2">
      <c r="B2307" s="282"/>
    </row>
    <row r="2308" spans="2:2">
      <c r="B2308" s="282"/>
    </row>
    <row r="2309" spans="2:2">
      <c r="B2309" s="282"/>
    </row>
    <row r="2310" spans="2:2">
      <c r="B2310" s="282"/>
    </row>
    <row r="2311" spans="2:2">
      <c r="B2311" s="282"/>
    </row>
    <row r="2312" spans="2:2">
      <c r="B2312" s="282"/>
    </row>
    <row r="2313" spans="2:2">
      <c r="B2313" s="282"/>
    </row>
    <row r="2314" spans="2:2">
      <c r="B2314" s="282"/>
    </row>
    <row r="2315" spans="2:2">
      <c r="B2315" s="282"/>
    </row>
    <row r="2316" spans="2:2">
      <c r="B2316" s="282"/>
    </row>
    <row r="2317" spans="2:2">
      <c r="B2317" s="282"/>
    </row>
    <row r="2318" spans="2:2">
      <c r="B2318" s="282"/>
    </row>
    <row r="2319" spans="2:2">
      <c r="B2319" s="282"/>
    </row>
    <row r="2320" spans="2:2">
      <c r="B2320" s="282"/>
    </row>
    <row r="2321" spans="2:2">
      <c r="B2321" s="282"/>
    </row>
    <row r="2322" spans="2:2">
      <c r="B2322" s="282"/>
    </row>
    <row r="2323" spans="2:2">
      <c r="B2323" s="282"/>
    </row>
    <row r="2324" spans="2:2">
      <c r="B2324" s="282"/>
    </row>
    <row r="2325" spans="2:2">
      <c r="B2325" s="282"/>
    </row>
    <row r="2326" spans="2:2">
      <c r="B2326" s="282"/>
    </row>
    <row r="2327" spans="2:2">
      <c r="B2327" s="282"/>
    </row>
    <row r="2328" spans="2:2">
      <c r="B2328" s="282"/>
    </row>
    <row r="2329" spans="2:2">
      <c r="B2329" s="282"/>
    </row>
    <row r="2330" spans="2:2">
      <c r="B2330" s="282"/>
    </row>
    <row r="2331" spans="2:2">
      <c r="B2331" s="282"/>
    </row>
    <row r="2332" spans="2:2">
      <c r="B2332" s="282"/>
    </row>
    <row r="2333" spans="2:2">
      <c r="B2333" s="282"/>
    </row>
    <row r="2334" spans="2:2">
      <c r="B2334" s="282"/>
    </row>
    <row r="2335" spans="2:2">
      <c r="B2335" s="282"/>
    </row>
    <row r="2336" spans="2:2">
      <c r="B2336" s="282"/>
    </row>
    <row r="2337" spans="2:2">
      <c r="B2337" s="282"/>
    </row>
    <row r="2338" spans="2:2">
      <c r="B2338" s="282"/>
    </row>
    <row r="2339" spans="2:2">
      <c r="B2339" s="282"/>
    </row>
    <row r="2340" spans="2:2">
      <c r="B2340" s="282"/>
    </row>
    <row r="2341" spans="2:2">
      <c r="B2341" s="282"/>
    </row>
    <row r="2342" spans="2:2">
      <c r="B2342" s="282"/>
    </row>
    <row r="2343" spans="2:2">
      <c r="B2343" s="282"/>
    </row>
    <row r="2344" spans="2:2">
      <c r="B2344" s="282"/>
    </row>
    <row r="2345" spans="2:2">
      <c r="B2345" s="282"/>
    </row>
    <row r="2346" spans="2:2">
      <c r="B2346" s="282"/>
    </row>
    <row r="2347" spans="2:2">
      <c r="B2347" s="282"/>
    </row>
    <row r="2348" spans="2:2">
      <c r="B2348" s="282"/>
    </row>
    <row r="2349" spans="2:2">
      <c r="B2349" s="282"/>
    </row>
    <row r="2350" spans="2:2">
      <c r="B2350" s="282"/>
    </row>
    <row r="2351" spans="2:2">
      <c r="B2351" s="282"/>
    </row>
    <row r="2352" spans="2:2">
      <c r="B2352" s="282"/>
    </row>
    <row r="2353" spans="2:2">
      <c r="B2353" s="282"/>
    </row>
    <row r="2354" spans="2:2">
      <c r="B2354" s="282"/>
    </row>
    <row r="2355" spans="2:2">
      <c r="B2355" s="282"/>
    </row>
    <row r="2356" spans="2:2">
      <c r="B2356" s="282"/>
    </row>
    <row r="2357" spans="2:2">
      <c r="B2357" s="282"/>
    </row>
    <row r="2358" spans="2:2">
      <c r="B2358" s="282"/>
    </row>
    <row r="2359" spans="2:2">
      <c r="B2359" s="282"/>
    </row>
    <row r="2360" spans="2:2">
      <c r="B2360" s="282"/>
    </row>
    <row r="2361" spans="2:2">
      <c r="B2361" s="282"/>
    </row>
    <row r="2362" spans="2:2">
      <c r="B2362" s="282"/>
    </row>
    <row r="2363" spans="2:2">
      <c r="B2363" s="282"/>
    </row>
    <row r="2364" spans="2:2">
      <c r="B2364" s="282"/>
    </row>
    <row r="2365" spans="2:2">
      <c r="B2365" s="282"/>
    </row>
    <row r="2366" spans="2:2">
      <c r="B2366" s="282"/>
    </row>
    <row r="2367" spans="2:2">
      <c r="B2367" s="282"/>
    </row>
    <row r="2368" spans="2:2">
      <c r="B2368" s="282"/>
    </row>
    <row r="2369" spans="2:2">
      <c r="B2369" s="282"/>
    </row>
    <row r="2370" spans="2:2">
      <c r="B2370" s="282"/>
    </row>
    <row r="2371" spans="2:2">
      <c r="B2371" s="282"/>
    </row>
    <row r="2372" spans="2:2">
      <c r="B2372" s="282"/>
    </row>
    <row r="2373" spans="2:2">
      <c r="B2373" s="282"/>
    </row>
    <row r="2374" spans="2:2">
      <c r="B2374" s="282"/>
    </row>
    <row r="2375" spans="2:2">
      <c r="B2375" s="282"/>
    </row>
    <row r="2376" spans="2:2">
      <c r="B2376" s="282"/>
    </row>
    <row r="2377" spans="2:2">
      <c r="B2377" s="282"/>
    </row>
    <row r="2378" spans="2:2">
      <c r="B2378" s="282"/>
    </row>
    <row r="2379" spans="2:2">
      <c r="B2379" s="282"/>
    </row>
    <row r="2380" spans="2:2">
      <c r="B2380" s="282"/>
    </row>
    <row r="2381" spans="2:2">
      <c r="B2381" s="282"/>
    </row>
    <row r="2382" spans="2:2">
      <c r="B2382" s="282"/>
    </row>
    <row r="2383" spans="2:2">
      <c r="B2383" s="282"/>
    </row>
    <row r="2384" spans="2:2">
      <c r="B2384" s="282"/>
    </row>
    <row r="2385" spans="2:2">
      <c r="B2385" s="282"/>
    </row>
    <row r="2386" spans="2:2">
      <c r="B2386" s="282"/>
    </row>
    <row r="2387" spans="2:2">
      <c r="B2387" s="282"/>
    </row>
    <row r="2388" spans="2:2">
      <c r="B2388" s="282"/>
    </row>
    <row r="2389" spans="2:2">
      <c r="B2389" s="282"/>
    </row>
    <row r="2390" spans="2:2">
      <c r="B2390" s="282"/>
    </row>
    <row r="2391" spans="2:2">
      <c r="B2391" s="282"/>
    </row>
    <row r="2392" spans="2:2">
      <c r="B2392" s="282"/>
    </row>
    <row r="2393" spans="2:2">
      <c r="B2393" s="282"/>
    </row>
    <row r="2394" spans="2:2">
      <c r="B2394" s="282"/>
    </row>
    <row r="2395" spans="2:2">
      <c r="B2395" s="282"/>
    </row>
    <row r="2396" spans="2:2">
      <c r="B2396" s="282"/>
    </row>
    <row r="2397" spans="2:2">
      <c r="B2397" s="282"/>
    </row>
    <row r="2398" spans="2:2">
      <c r="B2398" s="282"/>
    </row>
    <row r="2399" spans="2:2">
      <c r="B2399" s="282"/>
    </row>
    <row r="2400" spans="2:2">
      <c r="B2400" s="282"/>
    </row>
    <row r="2401" spans="2:2">
      <c r="B2401" s="282"/>
    </row>
    <row r="2402" spans="2:2">
      <c r="B2402" s="282"/>
    </row>
    <row r="2403" spans="2:2">
      <c r="B2403" s="282"/>
    </row>
    <row r="2404" spans="2:2">
      <c r="B2404" s="282"/>
    </row>
    <row r="2405" spans="2:2">
      <c r="B2405" s="282"/>
    </row>
    <row r="2406" spans="2:2">
      <c r="B2406" s="282"/>
    </row>
    <row r="2407" spans="2:2">
      <c r="B2407" s="282"/>
    </row>
    <row r="2408" spans="2:2">
      <c r="B2408" s="282"/>
    </row>
    <row r="2409" spans="2:2">
      <c r="B2409" s="282"/>
    </row>
    <row r="2410" spans="2:2">
      <c r="B2410" s="282"/>
    </row>
    <row r="2411" spans="2:2">
      <c r="B2411" s="282"/>
    </row>
    <row r="2412" spans="2:2">
      <c r="B2412" s="282"/>
    </row>
    <row r="2413" spans="2:2">
      <c r="B2413" s="282"/>
    </row>
    <row r="2414" spans="2:2">
      <c r="B2414" s="282"/>
    </row>
    <row r="2415" spans="2:2">
      <c r="B2415" s="282"/>
    </row>
    <row r="2416" spans="2:2">
      <c r="B2416" s="282"/>
    </row>
    <row r="2417" spans="2:2">
      <c r="B2417" s="282"/>
    </row>
    <row r="2418" spans="2:2">
      <c r="B2418" s="282"/>
    </row>
    <row r="2419" spans="2:2">
      <c r="B2419" s="282"/>
    </row>
    <row r="2420" spans="2:2">
      <c r="B2420" s="282"/>
    </row>
    <row r="2421" spans="2:2">
      <c r="B2421" s="282"/>
    </row>
    <row r="2422" spans="2:2">
      <c r="B2422" s="282"/>
    </row>
    <row r="2423" spans="2:2">
      <c r="B2423" s="282"/>
    </row>
    <row r="2424" spans="2:2">
      <c r="B2424" s="282"/>
    </row>
    <row r="2425" spans="2:2">
      <c r="B2425" s="282"/>
    </row>
    <row r="2426" spans="2:2">
      <c r="B2426" s="282"/>
    </row>
    <row r="2427" spans="2:2">
      <c r="B2427" s="282"/>
    </row>
    <row r="2428" spans="2:2">
      <c r="B2428" s="282"/>
    </row>
    <row r="2429" spans="2:2">
      <c r="B2429" s="282"/>
    </row>
    <row r="2430" spans="2:2">
      <c r="B2430" s="282"/>
    </row>
    <row r="2431" spans="2:2">
      <c r="B2431" s="282"/>
    </row>
    <row r="2432" spans="2:2">
      <c r="B2432" s="282"/>
    </row>
    <row r="2433" spans="2:2">
      <c r="B2433" s="282"/>
    </row>
    <row r="2434" spans="2:2">
      <c r="B2434" s="282"/>
    </row>
    <row r="2435" spans="2:2">
      <c r="B2435" s="282"/>
    </row>
    <row r="2436" spans="2:2">
      <c r="B2436" s="282"/>
    </row>
    <row r="2437" spans="2:2">
      <c r="B2437" s="282"/>
    </row>
    <row r="2438" spans="2:2">
      <c r="B2438" s="282"/>
    </row>
    <row r="2439" spans="2:2">
      <c r="B2439" s="282"/>
    </row>
    <row r="2440" spans="2:2">
      <c r="B2440" s="282"/>
    </row>
    <row r="2441" spans="2:2">
      <c r="B2441" s="282"/>
    </row>
    <row r="2442" spans="2:2">
      <c r="B2442" s="282"/>
    </row>
    <row r="2443" spans="2:2">
      <c r="B2443" s="282"/>
    </row>
    <row r="2444" spans="2:2">
      <c r="B2444" s="282"/>
    </row>
    <row r="2445" spans="2:2">
      <c r="B2445" s="282"/>
    </row>
    <row r="2446" spans="2:2">
      <c r="B2446" s="282"/>
    </row>
    <row r="2447" spans="2:2">
      <c r="B2447" s="282"/>
    </row>
    <row r="2448" spans="2:2">
      <c r="B2448" s="282"/>
    </row>
    <row r="2449" spans="2:2">
      <c r="B2449" s="282"/>
    </row>
    <row r="2450" spans="2:2">
      <c r="B2450" s="282"/>
    </row>
    <row r="2451" spans="2:2">
      <c r="B2451" s="282"/>
    </row>
    <row r="2452" spans="2:2">
      <c r="B2452" s="282"/>
    </row>
    <row r="2453" spans="2:2">
      <c r="B2453" s="282"/>
    </row>
    <row r="2454" spans="2:2">
      <c r="B2454" s="282"/>
    </row>
    <row r="2455" spans="2:2">
      <c r="B2455" s="282"/>
    </row>
    <row r="2456" spans="2:2">
      <c r="B2456" s="282"/>
    </row>
    <row r="2457" spans="2:2">
      <c r="B2457" s="282"/>
    </row>
    <row r="2458" spans="2:2">
      <c r="B2458" s="282"/>
    </row>
    <row r="2459" spans="2:2">
      <c r="B2459" s="282"/>
    </row>
    <row r="2460" spans="2:2">
      <c r="B2460" s="282"/>
    </row>
    <row r="2461" spans="2:2">
      <c r="B2461" s="282"/>
    </row>
    <row r="2462" spans="2:2">
      <c r="B2462" s="282"/>
    </row>
    <row r="2463" spans="2:2">
      <c r="B2463" s="282"/>
    </row>
    <row r="2464" spans="2:2">
      <c r="B2464" s="282"/>
    </row>
    <row r="2465" spans="2:2">
      <c r="B2465" s="282"/>
    </row>
    <row r="2466" spans="2:2">
      <c r="B2466" s="282"/>
    </row>
    <row r="2467" spans="2:2">
      <c r="B2467" s="282"/>
    </row>
    <row r="2468" spans="2:2">
      <c r="B2468" s="282"/>
    </row>
    <row r="2469" spans="2:2">
      <c r="B2469" s="282"/>
    </row>
    <row r="2470" spans="2:2">
      <c r="B2470" s="282"/>
    </row>
    <row r="2471" spans="2:2">
      <c r="B2471" s="282"/>
    </row>
    <row r="2472" spans="2:2">
      <c r="B2472" s="282"/>
    </row>
    <row r="2473" spans="2:2">
      <c r="B2473" s="282"/>
    </row>
    <row r="2474" spans="2:2">
      <c r="B2474" s="282"/>
    </row>
    <row r="2475" spans="2:2">
      <c r="B2475" s="282"/>
    </row>
    <row r="2476" spans="2:2">
      <c r="B2476" s="282"/>
    </row>
    <row r="2477" spans="2:2">
      <c r="B2477" s="282"/>
    </row>
    <row r="2478" spans="2:2">
      <c r="B2478" s="282"/>
    </row>
    <row r="2479" spans="2:2">
      <c r="B2479" s="282"/>
    </row>
    <row r="2480" spans="2:2">
      <c r="B2480" s="282"/>
    </row>
    <row r="2481" spans="2:2">
      <c r="B2481" s="282"/>
    </row>
    <row r="2482" spans="2:2">
      <c r="B2482" s="282"/>
    </row>
    <row r="2483" spans="2:2">
      <c r="B2483" s="282"/>
    </row>
    <row r="2484" spans="2:2">
      <c r="B2484" s="282"/>
    </row>
    <row r="2485" spans="2:2">
      <c r="B2485" s="282"/>
    </row>
    <row r="2486" spans="2:2">
      <c r="B2486" s="282"/>
    </row>
    <row r="2487" spans="2:2">
      <c r="B2487" s="282"/>
    </row>
    <row r="2488" spans="2:2">
      <c r="B2488" s="282"/>
    </row>
    <row r="2489" spans="2:2">
      <c r="B2489" s="282"/>
    </row>
    <row r="2490" spans="2:2">
      <c r="B2490" s="282"/>
    </row>
    <row r="2491" spans="2:2">
      <c r="B2491" s="282"/>
    </row>
    <row r="2492" spans="2:2">
      <c r="B2492" s="282"/>
    </row>
    <row r="2493" spans="2:2">
      <c r="B2493" s="282"/>
    </row>
    <row r="2494" spans="2:2">
      <c r="B2494" s="282"/>
    </row>
    <row r="2495" spans="2:2">
      <c r="B2495" s="282"/>
    </row>
    <row r="2496" spans="2:2">
      <c r="B2496" s="282"/>
    </row>
    <row r="2497" spans="2:2">
      <c r="B2497" s="282"/>
    </row>
    <row r="2498" spans="2:2">
      <c r="B2498" s="282"/>
    </row>
    <row r="2499" spans="2:2">
      <c r="B2499" s="282"/>
    </row>
    <row r="2500" spans="2:2">
      <c r="B2500" s="282"/>
    </row>
    <row r="2501" spans="2:2">
      <c r="B2501" s="282"/>
    </row>
    <row r="2502" spans="2:2">
      <c r="B2502" s="282"/>
    </row>
    <row r="2503" spans="2:2">
      <c r="B2503" s="282"/>
    </row>
    <row r="2504" spans="2:2">
      <c r="B2504" s="282"/>
    </row>
    <row r="2505" spans="2:2">
      <c r="B2505" s="282"/>
    </row>
    <row r="2506" spans="2:2">
      <c r="B2506" s="282"/>
    </row>
    <row r="2507" spans="2:2">
      <c r="B2507" s="282"/>
    </row>
    <row r="2508" spans="2:2">
      <c r="B2508" s="282"/>
    </row>
    <row r="2509" spans="2:2">
      <c r="B2509" s="282"/>
    </row>
    <row r="2510" spans="2:2">
      <c r="B2510" s="282"/>
    </row>
    <row r="2511" spans="2:2">
      <c r="B2511" s="282"/>
    </row>
    <row r="2512" spans="2:2">
      <c r="B2512" s="282"/>
    </row>
    <row r="2513" spans="2:2">
      <c r="B2513" s="282"/>
    </row>
    <row r="2514" spans="2:2">
      <c r="B2514" s="282"/>
    </row>
    <row r="2515" spans="2:2">
      <c r="B2515" s="282"/>
    </row>
    <row r="2516" spans="2:2">
      <c r="B2516" s="282"/>
    </row>
    <row r="2517" spans="2:2">
      <c r="B2517" s="282"/>
    </row>
    <row r="2518" spans="2:2">
      <c r="B2518" s="282"/>
    </row>
    <row r="2519" spans="2:2">
      <c r="B2519" s="282"/>
    </row>
    <row r="2520" spans="2:2">
      <c r="B2520" s="282"/>
    </row>
    <row r="2521" spans="2:2">
      <c r="B2521" s="282"/>
    </row>
    <row r="2522" spans="2:2">
      <c r="B2522" s="282"/>
    </row>
    <row r="2523" spans="2:2">
      <c r="B2523" s="282"/>
    </row>
    <row r="2524" spans="2:2">
      <c r="B2524" s="282"/>
    </row>
    <row r="2525" spans="2:2">
      <c r="B2525" s="282"/>
    </row>
    <row r="2526" spans="2:2">
      <c r="B2526" s="282"/>
    </row>
    <row r="2527" spans="2:2">
      <c r="B2527" s="282"/>
    </row>
    <row r="2528" spans="2:2">
      <c r="B2528" s="282"/>
    </row>
    <row r="2529" spans="2:2">
      <c r="B2529" s="282"/>
    </row>
    <row r="2530" spans="2:2">
      <c r="B2530" s="282"/>
    </row>
    <row r="2531" spans="2:2">
      <c r="B2531" s="282"/>
    </row>
    <row r="2532" spans="2:2">
      <c r="B2532" s="282"/>
    </row>
    <row r="2533" spans="2:2">
      <c r="B2533" s="282"/>
    </row>
    <row r="2534" spans="2:2">
      <c r="B2534" s="282"/>
    </row>
    <row r="2535" spans="2:2">
      <c r="B2535" s="282"/>
    </row>
    <row r="2536" spans="2:2">
      <c r="B2536" s="282"/>
    </row>
    <row r="2537" spans="2:2">
      <c r="B2537" s="282"/>
    </row>
    <row r="2538" spans="2:2">
      <c r="B2538" s="282"/>
    </row>
    <row r="2539" spans="2:2">
      <c r="B2539" s="282"/>
    </row>
    <row r="2540" spans="2:2">
      <c r="B2540" s="282"/>
    </row>
    <row r="2541" spans="2:2">
      <c r="B2541" s="282"/>
    </row>
    <row r="2542" spans="2:2">
      <c r="B2542" s="282"/>
    </row>
    <row r="2543" spans="2:2">
      <c r="B2543" s="282"/>
    </row>
    <row r="2544" spans="2:2">
      <c r="B2544" s="282"/>
    </row>
    <row r="2545" spans="2:2">
      <c r="B2545" s="282"/>
    </row>
  </sheetData>
  <mergeCells count="1">
    <mergeCell ref="D2:F2"/>
  </mergeCells>
  <phoneticPr fontId="20" type="noConversion"/>
  <printOptions horizontalCentered="1"/>
  <pageMargins left="0.31496062992125984" right="0.31496062992125984" top="0.6692913385826772" bottom="0.55118110236220474" header="0.19685039370078741" footer="0.23622047244094491"/>
  <pageSetup paperSize="9" scale="70" orientation="landscape" r:id="rId1"/>
  <headerFooter alignWithMargins="0">
    <oddHeader xml:space="preserve">&amp;L
</oddHeader>
    <oddFooter>&amp;L&amp;F&amp;R&amp;G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Forsendur</vt:lpstr>
      <vt:lpstr>Fyrningarskýrsla</vt:lpstr>
      <vt:lpstr>Skattal.fyrn. 2009</vt:lpstr>
      <vt:lpstr>Fyrningarskýrsla!MAN</vt:lpstr>
      <vt:lpstr>'Skattal.fyrn. 2009'!MAN</vt:lpstr>
      <vt:lpstr>Fyrningarskýrsla!Print_Area</vt:lpstr>
      <vt:lpstr>'Skattal.fyrn. 2009'!Print_Area</vt:lpstr>
      <vt:lpstr>Fyrningarskýrsla!Print_Titles</vt:lpstr>
      <vt:lpstr>'Skattal.fyrn. 2009'!Print_Titles</vt:lpstr>
      <vt:lpstr>'Skattal.fyrn. 2009'!STU</vt:lpstr>
    </vt:vector>
  </TitlesOfParts>
  <Company>Félag viðurkenndra bókara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Félag viðurkenndra bókara;Kristin Andrea Einarsdóttir</dc:creator>
  <cp:lastModifiedBy>Guðný Steina Pétursdóttir</cp:lastModifiedBy>
  <cp:lastPrinted>2012-07-25T14:36:50Z</cp:lastPrinted>
  <dcterms:created xsi:type="dcterms:W3CDTF">2002-01-18T15:58:19Z</dcterms:created>
  <dcterms:modified xsi:type="dcterms:W3CDTF">2013-08-22T09:29:12Z</dcterms:modified>
</cp:coreProperties>
</file>